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3200" tabRatio="469" activeTab="0"/>
  </bookViews>
  <sheets>
    <sheet name="Description" sheetId="1" r:id="rId1"/>
    <sheet name="Business-Value-Calculator" sheetId="2" r:id="rId2"/>
  </sheets>
  <definedNames/>
  <calcPr fullCalcOnLoad="1"/>
</workbook>
</file>

<file path=xl/sharedStrings.xml><?xml version="1.0" encoding="utf-8"?>
<sst xmlns="http://schemas.openxmlformats.org/spreadsheetml/2006/main" count="129" uniqueCount="29">
  <si>
    <t>PP</t>
  </si>
  <si>
    <t>TDD</t>
  </si>
  <si>
    <t>Agile Methods</t>
  </si>
  <si>
    <t>XP</t>
  </si>
  <si>
    <t>LOC/Hour</t>
  </si>
  <si>
    <t>Scrum</t>
  </si>
  <si>
    <t>Costs</t>
  </si>
  <si>
    <t>Benefits</t>
  </si>
  <si>
    <t>B/CR</t>
  </si>
  <si>
    <t>ROI%</t>
  </si>
  <si>
    <t>NPV</t>
  </si>
  <si>
    <t>BEP</t>
  </si>
  <si>
    <t>PSPsm</t>
  </si>
  <si>
    <t>TSPsm</t>
  </si>
  <si>
    <t>CMMI®</t>
  </si>
  <si>
    <t>Risk</t>
  </si>
  <si>
    <t>ROA</t>
  </si>
  <si>
    <t>ROI of Agile vs. Traditional Methods</t>
  </si>
  <si>
    <t>ROI of Agile Methods</t>
  </si>
  <si>
    <t>$/Person</t>
  </si>
  <si>
    <r>
      <t>sm</t>
    </r>
    <r>
      <rPr>
        <sz val="8"/>
        <rFont val="Times New Roman"/>
        <family val="1"/>
      </rPr>
      <t xml:space="preserve"> PSP and TSP are service marks of Carnegie Mellon University
® SW-CMM and CMMI are registered in the U.S. Patent and Trademark Office by Carnegie Mellon University</t>
    </r>
  </si>
  <si>
    <t>Average</t>
  </si>
  <si>
    <t>C&amp;B of Agile vs. Trad. Methods (normalized)</t>
  </si>
  <si>
    <t>C&amp;B of Agile Methods (normalized)</t>
  </si>
  <si>
    <t>ROI of Agile vs. Trad. Methods (detailed)</t>
  </si>
  <si>
    <t>More Graphs --&gt;</t>
  </si>
  <si>
    <t>Def/KLOC</t>
  </si>
  <si>
    <t>METHOD</t>
  </si>
  <si>
    <r>
      <t>sm</t>
    </r>
    <r>
      <rPr>
        <sz val="8"/>
        <rFont val="Times New Roman"/>
        <family val="1"/>
      </rPr>
      <t xml:space="preserve"> PSP and TSP are service marks of Carnegie Mellon University
® CMMI is registered in the U.S. Patent and Trademark Office by Carnegie Mellon University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</si>
</sst>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#%"/>
    <numFmt numFmtId="169" formatCode="##,##0%"/>
    <numFmt numFmtId="170" formatCode="0.000"/>
    <numFmt numFmtId="171" formatCode="0.0000"/>
    <numFmt numFmtId="172" formatCode="&quot;$&quot;#,##0"/>
    <numFmt numFmtId="173" formatCode="##&quot;:1&quot;"/>
    <numFmt numFmtId="174" formatCode="#,###&quot;%&quot;"/>
    <numFmt numFmtId="175" formatCode="&quot;$&quot;#,##0.00"/>
    <numFmt numFmtId="176" formatCode="#,##0.0000"/>
    <numFmt numFmtId="177" formatCode="##,##0&quot;%&quot;"/>
    <numFmt numFmtId="178" formatCode="0.0"/>
  </numFmts>
  <fonts count="20">
    <font>
      <sz val="10"/>
      <name val="Arial"/>
      <family val="0"/>
    </font>
    <font>
      <sz val="8"/>
      <name val="Arial Black"/>
      <family val="2"/>
    </font>
    <font>
      <sz val="8"/>
      <color indexed="9"/>
      <name val="Arial Black"/>
      <family val="2"/>
    </font>
    <font>
      <sz val="18"/>
      <color indexed="18"/>
      <name val="Arial Black"/>
      <family val="2"/>
    </font>
    <font>
      <sz val="8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3.75"/>
      <color indexed="18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Arial Black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0"/>
    </font>
    <font>
      <sz val="12.5"/>
      <color indexed="18"/>
      <name val="Arial Black"/>
      <family val="2"/>
    </font>
    <font>
      <b/>
      <sz val="8"/>
      <name val="Times New Roman"/>
      <family val="1"/>
    </font>
    <font>
      <sz val="10"/>
      <color indexed="16"/>
      <name val="Impact"/>
      <family val="2"/>
    </font>
    <font>
      <b/>
      <sz val="8"/>
      <color indexed="9"/>
      <name val="Arial"/>
      <family val="2"/>
    </font>
    <font>
      <sz val="10"/>
      <color indexed="9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/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/>
    </xf>
    <xf numFmtId="173" fontId="4" fillId="0" borderId="11" xfId="0" applyNumberFormat="1" applyFont="1" applyFill="1" applyBorder="1" applyAlignment="1">
      <alignment horizontal="center"/>
    </xf>
    <xf numFmtId="169" fontId="4" fillId="0" borderId="11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72" fontId="4" fillId="3" borderId="11" xfId="0" applyNumberFormat="1" applyFont="1" applyFill="1" applyBorder="1" applyAlignment="1">
      <alignment horizontal="center"/>
    </xf>
    <xf numFmtId="173" fontId="4" fillId="3" borderId="11" xfId="0" applyNumberFormat="1" applyFont="1" applyFill="1" applyBorder="1" applyAlignment="1">
      <alignment horizontal="center"/>
    </xf>
    <xf numFmtId="169" fontId="4" fillId="3" borderId="11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71" fontId="4" fillId="0" borderId="11" xfId="0" applyNumberFormat="1" applyFont="1" applyFill="1" applyBorder="1" applyAlignment="1">
      <alignment horizontal="center"/>
    </xf>
    <xf numFmtId="171" fontId="16" fillId="0" borderId="11" xfId="0" applyNumberFormat="1" applyFont="1" applyFill="1" applyBorder="1" applyAlignment="1">
      <alignment horizontal="center"/>
    </xf>
    <xf numFmtId="171" fontId="4" fillId="3" borderId="11" xfId="0" applyNumberFormat="1" applyFont="1" applyFill="1" applyBorder="1" applyAlignment="1">
      <alignment horizontal="center"/>
    </xf>
    <xf numFmtId="171" fontId="16" fillId="3" borderId="11" xfId="0" applyNumberFormat="1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76" fontId="4" fillId="3" borderId="11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5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80"/>
                </a:solidFill>
              </a:rPr>
              <a:t>ROI of Agile vs. Traditional Methods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0625"/>
          <c:w val="0.9567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'Business-Value-Calculator'!$G$3</c:f>
              <c:strCache>
                <c:ptCount val="1"/>
                <c:pt idx="0">
                  <c:v>ROI%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CC99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'Business-Value-Calculator'!$A$4:$A$7</c:f>
              <c:strCache/>
            </c:strRef>
          </c:cat>
          <c:val>
            <c:numRef>
              <c:f>'Business-Value-Calculator'!$G$4:$G$7</c:f>
              <c:numCache/>
            </c:numRef>
          </c:val>
        </c:ser>
        <c:gapWidth val="75"/>
        <c:axId val="11784174"/>
        <c:axId val="14993999"/>
      </c:barChart>
      <c:catAx>
        <c:axId val="1178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50" b="1" i="0" u="none" baseline="0"/>
            </a:pPr>
          </a:p>
        </c:txPr>
        <c:crossAx val="14993999"/>
        <c:crosses val="autoZero"/>
        <c:auto val="1"/>
        <c:lblOffset val="100"/>
        <c:noMultiLvlLbl val="0"/>
      </c:catAx>
      <c:valAx>
        <c:axId val="14993999"/>
        <c:scaling>
          <c:orientation val="minMax"/>
          <c:max val="3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50" b="1" i="0" u="none" baseline="0"/>
            </a:pPr>
          </a:p>
        </c:txPr>
        <c:crossAx val="11784174"/>
        <c:crossesAt val="1"/>
        <c:crossBetween val="between"/>
        <c:dispUnits/>
        <c:majorUnit val="6.6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solidFill>
            <a:srgbClr val="00008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80"/>
                </a:solidFill>
              </a:rPr>
              <a:t>ROI of Agile Methods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07"/>
          <c:w val="0.9567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'Business-Value-Calculator'!$G$34</c:f>
              <c:strCache>
                <c:ptCount val="1"/>
                <c:pt idx="0">
                  <c:v>ROI%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'Business-Value-Calculator'!$A$35:$A$39</c:f>
              <c:strCache/>
            </c:strRef>
          </c:cat>
          <c:val>
            <c:numRef>
              <c:f>'Business-Value-Calculator'!$G$35:$G$39</c:f>
              <c:numCache/>
            </c:numRef>
          </c:val>
        </c:ser>
        <c:gapWidth val="75"/>
        <c:axId val="6554368"/>
        <c:axId val="61141761"/>
      </c:barChart>
      <c:catAx>
        <c:axId val="6554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50" b="1" i="0" u="none" baseline="0"/>
            </a:pPr>
          </a:p>
        </c:txPr>
        <c:crossAx val="61141761"/>
        <c:crosses val="autoZero"/>
        <c:auto val="1"/>
        <c:lblOffset val="100"/>
        <c:noMultiLvlLbl val="0"/>
      </c:catAx>
      <c:valAx>
        <c:axId val="6114176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50" b="1" i="0" u="none" baseline="0"/>
            </a:pPr>
          </a:p>
        </c:txPr>
        <c:crossAx val="6554368"/>
        <c:crossesAt val="1"/>
        <c:crossBetween val="between"/>
        <c:dispUnits/>
        <c:majorUnit val="7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solidFill>
            <a:srgbClr val="00008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80"/>
                </a:solidFill>
              </a:rPr>
              <a:t>ROI of Agile vs. Traditional Methods (detailed)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08"/>
          <c:w val="0.9567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'Business-Value-Calculator'!$G$62</c:f>
              <c:strCache>
                <c:ptCount val="1"/>
                <c:pt idx="0">
                  <c:v>ROI%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FFFF00"/>
              </a:solidFill>
            </c:spPr>
          </c:dPt>
          <c:dPt>
            <c:idx val="6"/>
            <c:invertIfNegative val="0"/>
            <c:spPr>
              <a:solidFill>
                <a:srgbClr val="FF99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FFCC"/>
              </a:solidFill>
            </c:spPr>
          </c:dPt>
          <c:dPt>
            <c:idx val="9"/>
            <c:invertIfNegative val="0"/>
            <c:spPr>
              <a:solidFill>
                <a:srgbClr val="FFCC99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'Business-Value-Calculator'!$A$63:$A$70</c:f>
              <c:strCache/>
            </c:strRef>
          </c:cat>
          <c:val>
            <c:numRef>
              <c:f>'Business-Value-Calculator'!$G$63:$G$70</c:f>
              <c:numCache/>
            </c:numRef>
          </c:val>
        </c:ser>
        <c:gapWidth val="75"/>
        <c:axId val="53535570"/>
        <c:axId val="41413875"/>
      </c:barChart>
      <c:catAx>
        <c:axId val="53535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50" b="1" i="0" u="none" baseline="0"/>
            </a:pPr>
          </a:p>
        </c:txPr>
        <c:crossAx val="41413875"/>
        <c:crosses val="autoZero"/>
        <c:auto val="1"/>
        <c:lblOffset val="100"/>
        <c:noMultiLvlLbl val="0"/>
      </c:catAx>
      <c:valAx>
        <c:axId val="41413875"/>
        <c:scaling>
          <c:orientation val="minMax"/>
          <c:max val="3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50" b="1" i="0" u="none" baseline="0"/>
            </a:pPr>
          </a:p>
        </c:txPr>
        <c:crossAx val="53535570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solidFill>
            <a:srgbClr val="00008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80"/>
                </a:solidFill>
              </a:rPr>
              <a:t>C&amp;B of Agile vs. Traditional Methods (normalized)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625"/>
          <c:w val="0.897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'Business-Value-Calculator'!$O$3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Pt>
            <c:idx val="6"/>
            <c:invertIfNegative val="0"/>
            <c:spPr>
              <a:noFill/>
            </c:spPr>
          </c:dPt>
          <c:cat>
            <c:strRef>
              <c:f>'Business-Value-Calculator'!$N$4:$N$7</c:f>
              <c:strCache>
                <c:ptCount val="4"/>
                <c:pt idx="0">
                  <c:v>PSPsm</c:v>
                </c:pt>
                <c:pt idx="1">
                  <c:v>Agile Methods</c:v>
                </c:pt>
                <c:pt idx="2">
                  <c:v>TSPsm</c:v>
                </c:pt>
                <c:pt idx="3">
                  <c:v>CMMI®</c:v>
                </c:pt>
              </c:strCache>
            </c:strRef>
          </c:cat>
          <c:val>
            <c:numRef>
              <c:f>'Business-Value-Calculator'!$O$4:$O$7</c:f>
              <c:numCache>
                <c:ptCount val="4"/>
                <c:pt idx="0">
                  <c:v>1</c:v>
                </c:pt>
                <c:pt idx="1">
                  <c:v>0.9455694164477542</c:v>
                </c:pt>
                <c:pt idx="2">
                  <c:v>0.8851791848735786</c:v>
                </c:pt>
                <c:pt idx="3">
                  <c:v>0.09759404860614457</c:v>
                </c:pt>
              </c:numCache>
            </c:numRef>
          </c:val>
        </c:ser>
        <c:ser>
          <c:idx val="1"/>
          <c:order val="1"/>
          <c:tx>
            <c:strRef>
              <c:f>'Business-Value-Calculator'!$P$3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cat>
            <c:strRef>
              <c:f>'Business-Value-Calculator'!$N$4:$N$7</c:f>
              <c:strCache>
                <c:ptCount val="4"/>
                <c:pt idx="0">
                  <c:v>PSPsm</c:v>
                </c:pt>
                <c:pt idx="1">
                  <c:v>Agile Methods</c:v>
                </c:pt>
                <c:pt idx="2">
                  <c:v>TSPsm</c:v>
                </c:pt>
                <c:pt idx="3">
                  <c:v>CMMI®</c:v>
                </c:pt>
              </c:strCache>
            </c:strRef>
          </c:cat>
          <c:val>
            <c:numRef>
              <c:f>'Business-Value-Calculator'!$P$4:$P$7</c:f>
              <c:numCache>
                <c:ptCount val="4"/>
                <c:pt idx="0">
                  <c:v>1</c:v>
                </c:pt>
                <c:pt idx="1">
                  <c:v>0.981393838678338</c:v>
                </c:pt>
                <c:pt idx="2">
                  <c:v>0.9607504739081785</c:v>
                </c:pt>
                <c:pt idx="3">
                  <c:v>0.6915280047816188</c:v>
                </c:pt>
              </c:numCache>
            </c:numRef>
          </c:val>
        </c:ser>
        <c:ser>
          <c:idx val="2"/>
          <c:order val="2"/>
          <c:tx>
            <c:strRef>
              <c:f>'Business-Value-Calculator'!$Q$3</c:f>
              <c:strCache>
                <c:ptCount val="1"/>
                <c:pt idx="0">
                  <c:v>B/CR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'Business-Value-Calculator'!$N$4:$N$7</c:f>
              <c:strCache>
                <c:ptCount val="4"/>
                <c:pt idx="0">
                  <c:v>PSPsm</c:v>
                </c:pt>
                <c:pt idx="1">
                  <c:v>Agile Methods</c:v>
                </c:pt>
                <c:pt idx="2">
                  <c:v>TSPsm</c:v>
                </c:pt>
                <c:pt idx="3">
                  <c:v>CMMI®</c:v>
                </c:pt>
              </c:strCache>
            </c:strRef>
          </c:cat>
          <c:val>
            <c:numRef>
              <c:f>'Business-Value-Calculator'!$Q$4:$Q$7</c:f>
              <c:numCache>
                <c:ptCount val="4"/>
                <c:pt idx="0">
                  <c:v>1</c:v>
                </c:pt>
                <c:pt idx="1">
                  <c:v>0.630017626972159</c:v>
                </c:pt>
                <c:pt idx="2">
                  <c:v>0.4414169837334033</c:v>
                </c:pt>
                <c:pt idx="3">
                  <c:v>0.06748901771116747</c:v>
                </c:pt>
              </c:numCache>
            </c:numRef>
          </c:val>
        </c:ser>
        <c:ser>
          <c:idx val="3"/>
          <c:order val="3"/>
          <c:tx>
            <c:strRef>
              <c:f>'Business-Value-Calculator'!$R$3</c:f>
              <c:strCache>
                <c:ptCount val="1"/>
                <c:pt idx="0">
                  <c:v>ROI%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'Business-Value-Calculator'!$N$4:$N$7</c:f>
              <c:strCache>
                <c:ptCount val="4"/>
                <c:pt idx="0">
                  <c:v>PSPsm</c:v>
                </c:pt>
                <c:pt idx="1">
                  <c:v>Agile Methods</c:v>
                </c:pt>
                <c:pt idx="2">
                  <c:v>TSPsm</c:v>
                </c:pt>
                <c:pt idx="3">
                  <c:v>CMMI®</c:v>
                </c:pt>
              </c:strCache>
            </c:strRef>
          </c:cat>
          <c:val>
            <c:numRef>
              <c:f>'Business-Value-Calculator'!$R$4:$R$7</c:f>
              <c:numCache>
                <c:ptCount val="4"/>
                <c:pt idx="0">
                  <c:v>1</c:v>
                </c:pt>
                <c:pt idx="1">
                  <c:v>0.6172487183205094</c:v>
                </c:pt>
                <c:pt idx="2">
                  <c:v>0.42213905043430966</c:v>
                </c:pt>
                <c:pt idx="3">
                  <c:v>0.03530600463391962</c:v>
                </c:pt>
              </c:numCache>
            </c:numRef>
          </c:val>
        </c:ser>
        <c:ser>
          <c:idx val="4"/>
          <c:order val="4"/>
          <c:tx>
            <c:strRef>
              <c:f>'Business-Value-Calculator'!$S$3</c:f>
              <c:strCache>
                <c:ptCount val="1"/>
                <c:pt idx="0">
                  <c:v>NPV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'Business-Value-Calculator'!$N$4:$N$7</c:f>
              <c:strCache>
                <c:ptCount val="4"/>
                <c:pt idx="0">
                  <c:v>PSPsm</c:v>
                </c:pt>
                <c:pt idx="1">
                  <c:v>Agile Methods</c:v>
                </c:pt>
                <c:pt idx="2">
                  <c:v>TSPsm</c:v>
                </c:pt>
                <c:pt idx="3">
                  <c:v>CMMI®</c:v>
                </c:pt>
              </c:strCache>
            </c:strRef>
          </c:cat>
          <c:val>
            <c:numRef>
              <c:f>'Business-Value-Calculator'!$S$4:$S$7</c:f>
              <c:numCache>
                <c:ptCount val="4"/>
                <c:pt idx="0">
                  <c:v>1</c:v>
                </c:pt>
                <c:pt idx="1">
                  <c:v>0.9582994454660592</c:v>
                </c:pt>
                <c:pt idx="2">
                  <c:v>0.912033063944373</c:v>
                </c:pt>
                <c:pt idx="3">
                  <c:v>0.3086455053025151</c:v>
                </c:pt>
              </c:numCache>
            </c:numRef>
          </c:val>
        </c:ser>
        <c:ser>
          <c:idx val="5"/>
          <c:order val="5"/>
          <c:tx>
            <c:strRef>
              <c:f>'Business-Value-Calculator'!$T$3</c:f>
              <c:strCache>
                <c:ptCount val="1"/>
                <c:pt idx="0">
                  <c:v>BEP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'Business-Value-Calculator'!$N$4:$N$7</c:f>
              <c:strCache>
                <c:ptCount val="4"/>
                <c:pt idx="0">
                  <c:v>PSPsm</c:v>
                </c:pt>
                <c:pt idx="1">
                  <c:v>Agile Methods</c:v>
                </c:pt>
                <c:pt idx="2">
                  <c:v>TSPsm</c:v>
                </c:pt>
                <c:pt idx="3">
                  <c:v>CMMI®</c:v>
                </c:pt>
              </c:strCache>
            </c:strRef>
          </c:cat>
          <c:val>
            <c:numRef>
              <c:f>'Business-Value-Calculator'!$T$4:$T$7</c:f>
              <c:numCache>
                <c:ptCount val="4"/>
                <c:pt idx="0">
                  <c:v>1</c:v>
                </c:pt>
                <c:pt idx="1">
                  <c:v>0.9854091024472297</c:v>
                </c:pt>
                <c:pt idx="2">
                  <c:v>0.9850143922161879</c:v>
                </c:pt>
                <c:pt idx="3">
                  <c:v>0.0017755464400612238</c:v>
                </c:pt>
              </c:numCache>
            </c:numRef>
          </c:val>
        </c:ser>
        <c:ser>
          <c:idx val="6"/>
          <c:order val="6"/>
          <c:tx>
            <c:strRef>
              <c:f>'Business-Value-Calculator'!$U$3</c:f>
              <c:strCache>
                <c:ptCount val="1"/>
                <c:pt idx="0">
                  <c:v>$/Person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'Business-Value-Calculator'!$N$4:$N$7</c:f>
              <c:strCache>
                <c:ptCount val="4"/>
                <c:pt idx="0">
                  <c:v>PSPsm</c:v>
                </c:pt>
                <c:pt idx="1">
                  <c:v>Agile Methods</c:v>
                </c:pt>
                <c:pt idx="2">
                  <c:v>TSPsm</c:v>
                </c:pt>
                <c:pt idx="3">
                  <c:v>CMMI®</c:v>
                </c:pt>
              </c:strCache>
            </c:strRef>
          </c:cat>
          <c:val>
            <c:numRef>
              <c:f>'Business-Value-Calculator'!$U$4:$U$7</c:f>
              <c:numCache>
                <c:ptCount val="4"/>
                <c:pt idx="0">
                  <c:v>1</c:v>
                </c:pt>
                <c:pt idx="1">
                  <c:v>0.9455694164477542</c:v>
                </c:pt>
                <c:pt idx="2">
                  <c:v>0.8851791848735786</c:v>
                </c:pt>
                <c:pt idx="3">
                  <c:v>0.09759404860614457</c:v>
                </c:pt>
              </c:numCache>
            </c:numRef>
          </c:val>
        </c:ser>
        <c:ser>
          <c:idx val="7"/>
          <c:order val="7"/>
          <c:tx>
            <c:strRef>
              <c:f>'Business-Value-Calculator'!$V$3</c:f>
              <c:strCache>
                <c:ptCount val="1"/>
                <c:pt idx="0">
                  <c:v>Risk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'Business-Value-Calculator'!$N$4:$N$7</c:f>
              <c:strCache>
                <c:ptCount val="4"/>
                <c:pt idx="0">
                  <c:v>PSPsm</c:v>
                </c:pt>
                <c:pt idx="1">
                  <c:v>Agile Methods</c:v>
                </c:pt>
                <c:pt idx="2">
                  <c:v>TSPsm</c:v>
                </c:pt>
                <c:pt idx="3">
                  <c:v>CMMI®</c:v>
                </c:pt>
              </c:strCache>
            </c:strRef>
          </c:cat>
          <c:val>
            <c:numRef>
              <c:f>'Business-Value-Calculator'!$V$4:$V$7</c:f>
              <c:numCache>
                <c:ptCount val="4"/>
                <c:pt idx="0">
                  <c:v>1</c:v>
                </c:pt>
                <c:pt idx="1">
                  <c:v>0.630017626972159</c:v>
                </c:pt>
                <c:pt idx="2">
                  <c:v>0.4414169837334033</c:v>
                </c:pt>
                <c:pt idx="3">
                  <c:v>0.06748901771116747</c:v>
                </c:pt>
              </c:numCache>
            </c:numRef>
          </c:val>
        </c:ser>
        <c:ser>
          <c:idx val="8"/>
          <c:order val="8"/>
          <c:tx>
            <c:strRef>
              <c:f>'Business-Value-Calculator'!$W$3</c:f>
              <c:strCache>
                <c:ptCount val="1"/>
                <c:pt idx="0">
                  <c:v>ROA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'Business-Value-Calculator'!$N$4:$N$7</c:f>
              <c:strCache>
                <c:ptCount val="4"/>
                <c:pt idx="0">
                  <c:v>PSPsm</c:v>
                </c:pt>
                <c:pt idx="1">
                  <c:v>Agile Methods</c:v>
                </c:pt>
                <c:pt idx="2">
                  <c:v>TSPsm</c:v>
                </c:pt>
                <c:pt idx="3">
                  <c:v>CMMI®</c:v>
                </c:pt>
              </c:strCache>
            </c:strRef>
          </c:cat>
          <c:val>
            <c:numRef>
              <c:f>'Business-Value-Calculator'!$W$4:$W$7</c:f>
              <c:numCache>
                <c:ptCount val="4"/>
                <c:pt idx="0">
                  <c:v>1</c:v>
                </c:pt>
                <c:pt idx="1">
                  <c:v>0.9660472474116313</c:v>
                </c:pt>
                <c:pt idx="2">
                  <c:v>0.9305240159701167</c:v>
                </c:pt>
                <c:pt idx="3">
                  <c:v>0.5996444000344872</c:v>
                </c:pt>
              </c:numCache>
            </c:numRef>
          </c:val>
        </c:ser>
        <c:gapWidth val="75"/>
        <c:axId val="66189540"/>
        <c:axId val="59752485"/>
      </c:barChart>
      <c:catAx>
        <c:axId val="6618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9752485"/>
        <c:crosses val="autoZero"/>
        <c:auto val="1"/>
        <c:lblOffset val="100"/>
        <c:noMultiLvlLbl val="0"/>
      </c:catAx>
      <c:valAx>
        <c:axId val="59752485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6189540"/>
        <c:crossesAt val="1"/>
        <c:crossBetween val="between"/>
        <c:dispUnits/>
        <c:majorUnit val="0.2"/>
      </c:valAx>
      <c:spPr>
        <a:noFill/>
        <a:ln w="12700">
          <a:solidFill>
            <a:srgbClr val="C0C0C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8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80"/>
                </a:solidFill>
              </a:rPr>
              <a:t>C&amp;B of Agile Methods (normalized)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85"/>
          <c:w val="0.897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'Business-Value-Calculator'!$O$34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cat>
            <c:strRef>
              <c:f>'Business-Value-Calculator'!$N$35:$N$39</c:f>
              <c:strCache/>
            </c:strRef>
          </c:cat>
          <c:val>
            <c:numRef>
              <c:f>'Business-Value-Calculator'!$O$35:$O$39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'Business-Value-Calculator'!$P$34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cat>
            <c:strRef>
              <c:f>'Business-Value-Calculator'!$N$35:$N$39</c:f>
              <c:strCache/>
            </c:strRef>
          </c:cat>
          <c:val>
            <c:numRef>
              <c:f>'Business-Value-Calculator'!$P$35:$P$39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'Business-Value-Calculator'!$Q$34</c:f>
              <c:strCache>
                <c:ptCount val="1"/>
                <c:pt idx="0">
                  <c:v>B/CR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'Business-Value-Calculator'!$N$35:$N$39</c:f>
              <c:strCache/>
            </c:strRef>
          </c:cat>
          <c:val>
            <c:numRef>
              <c:f>'Business-Value-Calculator'!$Q$35:$Q$39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'Business-Value-Calculator'!$R$34</c:f>
              <c:strCache>
                <c:ptCount val="1"/>
                <c:pt idx="0">
                  <c:v>ROI%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'Business-Value-Calculator'!$N$35:$N$39</c:f>
              <c:strCache/>
            </c:strRef>
          </c:cat>
          <c:val>
            <c:numRef>
              <c:f>'Business-Value-Calculator'!$R$35:$R$39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'Business-Value-Calculator'!$S$34</c:f>
              <c:strCache>
                <c:ptCount val="1"/>
                <c:pt idx="0">
                  <c:v>NPV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'Business-Value-Calculator'!$N$35:$N$39</c:f>
              <c:strCache/>
            </c:strRef>
          </c:cat>
          <c:val>
            <c:numRef>
              <c:f>'Business-Value-Calculator'!$S$35:$S$39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'Business-Value-Calculator'!$T$34</c:f>
              <c:strCache>
                <c:ptCount val="1"/>
                <c:pt idx="0">
                  <c:v>BEP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'Business-Value-Calculator'!$N$35:$N$39</c:f>
              <c:strCache/>
            </c:strRef>
          </c:cat>
          <c:val>
            <c:numRef>
              <c:f>'Business-Value-Calculator'!$T$35:$T$39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'Business-Value-Calculator'!$U$34</c:f>
              <c:strCache>
                <c:ptCount val="1"/>
                <c:pt idx="0">
                  <c:v>$/Person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'Business-Value-Calculator'!$N$35:$N$39</c:f>
              <c:strCache/>
            </c:strRef>
          </c:cat>
          <c:val>
            <c:numRef>
              <c:f>'Business-Value-Calculator'!$U$35:$U$39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'Business-Value-Calculator'!$V$34</c:f>
              <c:strCache>
                <c:ptCount val="1"/>
                <c:pt idx="0">
                  <c:v>Risk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'Business-Value-Calculator'!$N$35:$N$39</c:f>
              <c:strCache/>
            </c:strRef>
          </c:cat>
          <c:val>
            <c:numRef>
              <c:f>'Business-Value-Calculator'!$V$35:$V$39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'Business-Value-Calculator'!$W$34</c:f>
              <c:strCache>
                <c:ptCount val="1"/>
                <c:pt idx="0">
                  <c:v>ROA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'Business-Value-Calculator'!$N$35:$N$39</c:f>
              <c:strCache/>
            </c:strRef>
          </c:cat>
          <c:val>
            <c:numRef>
              <c:f>'Business-Value-Calculator'!$W$35:$W$39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75"/>
        <c:axId val="8113078"/>
        <c:axId val="53179543"/>
      </c:barChart>
      <c:catAx>
        <c:axId val="811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3179543"/>
        <c:crosses val="autoZero"/>
        <c:auto val="1"/>
        <c:lblOffset val="100"/>
        <c:noMultiLvlLbl val="0"/>
      </c:catAx>
      <c:valAx>
        <c:axId val="53179543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8113078"/>
        <c:crossesAt val="1"/>
        <c:crossBetween val="between"/>
        <c:dispUnits/>
        <c:majorUnit val="0.2"/>
      </c:valAx>
      <c:spPr>
        <a:noFill/>
        <a:ln w="12700">
          <a:solidFill>
            <a:srgbClr val="C0C0C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8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80"/>
                </a:solidFill>
              </a:rPr>
              <a:t>C&amp;B of Agile vs. Traditional Methods (normalized)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875"/>
          <c:w val="0.897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'Business-Value-Calculator'!$O$62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cat>
            <c:strRef>
              <c:f>'Business-Value-Calculator'!$N$63:$N$70</c:f>
              <c:strCache/>
            </c:strRef>
          </c:cat>
          <c:val>
            <c:numRef>
              <c:f>'Business-Value-Calculator'!$O$63:$O$70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'Business-Value-Calculator'!$P$62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cat>
            <c:strRef>
              <c:f>'Business-Value-Calculator'!$N$63:$N$70</c:f>
              <c:strCache/>
            </c:strRef>
          </c:cat>
          <c:val>
            <c:numRef>
              <c:f>'Business-Value-Calculator'!$P$63:$P$70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'Business-Value-Calculator'!$Q$62</c:f>
              <c:strCache>
                <c:ptCount val="1"/>
                <c:pt idx="0">
                  <c:v>B/CR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'Business-Value-Calculator'!$N$63:$N$70</c:f>
              <c:strCache/>
            </c:strRef>
          </c:cat>
          <c:val>
            <c:numRef>
              <c:f>'Business-Value-Calculator'!$Q$63:$Q$70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'Business-Value-Calculator'!$R$62</c:f>
              <c:strCache>
                <c:ptCount val="1"/>
                <c:pt idx="0">
                  <c:v>ROI%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'Business-Value-Calculator'!$N$63:$N$70</c:f>
              <c:strCache/>
            </c:strRef>
          </c:cat>
          <c:val>
            <c:numRef>
              <c:f>'Business-Value-Calculator'!$R$63:$R$70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'Business-Value-Calculator'!$S$62</c:f>
              <c:strCache>
                <c:ptCount val="1"/>
                <c:pt idx="0">
                  <c:v>NPV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'Business-Value-Calculator'!$N$63:$N$70</c:f>
              <c:strCache/>
            </c:strRef>
          </c:cat>
          <c:val>
            <c:numRef>
              <c:f>'Business-Value-Calculator'!$S$63:$S$70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'Business-Value-Calculator'!$T$62</c:f>
              <c:strCache>
                <c:ptCount val="1"/>
                <c:pt idx="0">
                  <c:v>BEP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'Business-Value-Calculator'!$N$63:$N$70</c:f>
              <c:strCache/>
            </c:strRef>
          </c:cat>
          <c:val>
            <c:numRef>
              <c:f>'Business-Value-Calculator'!$T$63:$T$70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6"/>
          <c:tx>
            <c:strRef>
              <c:f>'Business-Value-Calculator'!$U$62</c:f>
              <c:strCache>
                <c:ptCount val="1"/>
                <c:pt idx="0">
                  <c:v>$/Person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'Business-Value-Calculator'!$N$63:$N$70</c:f>
              <c:strCache/>
            </c:strRef>
          </c:cat>
          <c:val>
            <c:numRef>
              <c:f>'Business-Value-Calculator'!$U$63:$U$70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7"/>
          <c:order val="7"/>
          <c:tx>
            <c:strRef>
              <c:f>'Business-Value-Calculator'!$V$62</c:f>
              <c:strCache>
                <c:ptCount val="1"/>
                <c:pt idx="0">
                  <c:v>Risk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'Business-Value-Calculator'!$N$63:$N$70</c:f>
              <c:strCache/>
            </c:strRef>
          </c:cat>
          <c:val>
            <c:numRef>
              <c:f>'Business-Value-Calculator'!$V$63:$V$70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8"/>
          <c:order val="8"/>
          <c:tx>
            <c:strRef>
              <c:f>'Business-Value-Calculator'!$W$62</c:f>
              <c:strCache>
                <c:ptCount val="1"/>
                <c:pt idx="0">
                  <c:v>ROA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'Business-Value-Calculator'!$N$63:$N$70</c:f>
              <c:strCache/>
            </c:strRef>
          </c:cat>
          <c:val>
            <c:numRef>
              <c:f>'Business-Value-Calculator'!$W$63:$W$70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75"/>
        <c:axId val="12575688"/>
        <c:axId val="11997769"/>
      </c:barChart>
      <c:catAx>
        <c:axId val="12575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1997769"/>
        <c:crosses val="autoZero"/>
        <c:auto val="1"/>
        <c:lblOffset val="100"/>
        <c:noMultiLvlLbl val="0"/>
      </c:catAx>
      <c:valAx>
        <c:axId val="11997769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2575688"/>
        <c:crossesAt val="1"/>
        <c:crossBetween val="between"/>
        <c:dispUnits/>
        <c:majorUnit val="0.2"/>
      </c:valAx>
      <c:spPr>
        <a:noFill/>
        <a:ln w="12700">
          <a:solidFill>
            <a:srgbClr val="C0C0C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8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80"/>
                </a:solidFill>
              </a:rPr>
              <a:t>C&amp;B of Agile vs. Traditional Methods (aggregated)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975"/>
          <c:w val="0.9517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'Business-Value-Calculator'!$X$3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CC99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Ref>
              <c:f>'Business-Value-Calculator'!$N$4:$N$7</c:f>
              <c:strCache/>
            </c:strRef>
          </c:cat>
          <c:val>
            <c:numRef>
              <c:f>'Business-Value-Calculator'!$X$4:$X$7</c:f>
              <c:numCache/>
            </c:numRef>
          </c:val>
        </c:ser>
        <c:gapWidth val="75"/>
        <c:axId val="32295194"/>
        <c:axId val="65773883"/>
      </c:barChart>
      <c:catAx>
        <c:axId val="32295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5773883"/>
        <c:crosses val="autoZero"/>
        <c:auto val="1"/>
        <c:lblOffset val="100"/>
        <c:noMultiLvlLbl val="0"/>
      </c:catAx>
      <c:valAx>
        <c:axId val="65773883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32295194"/>
        <c:crossesAt val="1"/>
        <c:crossBetween val="between"/>
        <c:dispUnits/>
        <c:majorUnit val="0.2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008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80"/>
                </a:solidFill>
              </a:rPr>
              <a:t>C&amp;B of Agile Methods (aggregated)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75"/>
          <c:w val="0.951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'Business-Value-Calculator'!$X$34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Ref>
              <c:f>'Business-Value-Calculator'!$N$35:$N$39</c:f>
              <c:strCache/>
            </c:strRef>
          </c:cat>
          <c:val>
            <c:numRef>
              <c:f>'Business-Value-Calculator'!$X$35:$X$39</c:f>
              <c:numCache/>
            </c:numRef>
          </c:val>
        </c:ser>
        <c:gapWidth val="75"/>
        <c:axId val="26084268"/>
        <c:axId val="32450925"/>
      </c:barChart>
      <c:catAx>
        <c:axId val="26084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32450925"/>
        <c:crosses val="autoZero"/>
        <c:auto val="1"/>
        <c:lblOffset val="100"/>
        <c:noMultiLvlLbl val="0"/>
      </c:catAx>
      <c:valAx>
        <c:axId val="32450925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26084268"/>
        <c:crossesAt val="1"/>
        <c:crossBetween val="between"/>
        <c:dispUnits/>
        <c:majorUnit val="0.2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008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80"/>
                </a:solidFill>
              </a:rPr>
              <a:t>C&amp;B of Agile vs. Traditional Methods (aggregated)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5"/>
          <c:w val="0.9517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'Business-Value-Calculator'!$X$62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FFFF00"/>
              </a:solidFill>
            </c:spPr>
          </c:dPt>
          <c:dPt>
            <c:idx val="6"/>
            <c:invertIfNegative val="0"/>
            <c:spPr>
              <a:solidFill>
                <a:srgbClr val="FF99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FFCC"/>
              </a:solidFill>
            </c:spPr>
          </c:dPt>
          <c:dPt>
            <c:idx val="9"/>
            <c:invertIfNegative val="0"/>
            <c:spPr>
              <a:solidFill>
                <a:srgbClr val="FFCC99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cat>
            <c:strRef>
              <c:f>'Business-Value-Calculator'!$N$63:$N$70</c:f>
              <c:strCache/>
            </c:strRef>
          </c:cat>
          <c:val>
            <c:numRef>
              <c:f>'Business-Value-Calculator'!$X$63:$X$70</c:f>
              <c:numCache/>
            </c:numRef>
          </c:val>
        </c:ser>
        <c:gapWidth val="75"/>
        <c:axId val="11279230"/>
        <c:axId val="41202399"/>
      </c:barChart>
      <c:catAx>
        <c:axId val="11279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41202399"/>
        <c:crosses val="autoZero"/>
        <c:auto val="1"/>
        <c:lblOffset val="100"/>
        <c:noMultiLvlLbl val="0"/>
      </c:catAx>
      <c:valAx>
        <c:axId val="41202399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11279230"/>
        <c:crossesAt val="1"/>
        <c:crossBetween val="between"/>
        <c:dispUnits/>
        <c:majorUnit val="0.2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0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0</xdr:rowOff>
    </xdr:from>
    <xdr:to>
      <xdr:col>12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9525" y="1295400"/>
        <a:ext cx="67246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12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6467475"/>
        <a:ext cx="67341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12</xdr:col>
      <xdr:colOff>0</xdr:colOff>
      <xdr:row>89</xdr:row>
      <xdr:rowOff>0</xdr:rowOff>
    </xdr:to>
    <xdr:graphicFrame>
      <xdr:nvGraphicFramePr>
        <xdr:cNvPr id="3" name="Chart 3"/>
        <xdr:cNvGraphicFramePr/>
      </xdr:nvGraphicFramePr>
      <xdr:xfrm>
        <a:off x="0" y="11487150"/>
        <a:ext cx="67341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8</xdr:row>
      <xdr:rowOff>0</xdr:rowOff>
    </xdr:from>
    <xdr:to>
      <xdr:col>39</xdr:col>
      <xdr:colOff>0</xdr:colOff>
      <xdr:row>26</xdr:row>
      <xdr:rowOff>0</xdr:rowOff>
    </xdr:to>
    <xdr:graphicFrame>
      <xdr:nvGraphicFramePr>
        <xdr:cNvPr id="4" name="Chart 4"/>
        <xdr:cNvGraphicFramePr/>
      </xdr:nvGraphicFramePr>
      <xdr:xfrm>
        <a:off x="12706350" y="1295400"/>
        <a:ext cx="853440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40</xdr:row>
      <xdr:rowOff>0</xdr:rowOff>
    </xdr:from>
    <xdr:to>
      <xdr:col>39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12706350" y="6467475"/>
        <a:ext cx="8534400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25</xdr:col>
      <xdr:colOff>0</xdr:colOff>
      <xdr:row>71</xdr:row>
      <xdr:rowOff>0</xdr:rowOff>
    </xdr:from>
    <xdr:to>
      <xdr:col>39</xdr:col>
      <xdr:colOff>0</xdr:colOff>
      <xdr:row>89</xdr:row>
      <xdr:rowOff>0</xdr:rowOff>
    </xdr:to>
    <xdr:graphicFrame>
      <xdr:nvGraphicFramePr>
        <xdr:cNvPr id="6" name="Chart 6"/>
        <xdr:cNvGraphicFramePr/>
      </xdr:nvGraphicFramePr>
      <xdr:xfrm>
        <a:off x="12706350" y="11487150"/>
        <a:ext cx="853440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8</xdr:row>
      <xdr:rowOff>0</xdr:rowOff>
    </xdr:from>
    <xdr:to>
      <xdr:col>24</xdr:col>
      <xdr:colOff>0</xdr:colOff>
      <xdr:row>26</xdr:row>
      <xdr:rowOff>0</xdr:rowOff>
    </xdr:to>
    <xdr:graphicFrame>
      <xdr:nvGraphicFramePr>
        <xdr:cNvPr id="7" name="Chart 9"/>
        <xdr:cNvGraphicFramePr/>
      </xdr:nvGraphicFramePr>
      <xdr:xfrm>
        <a:off x="6848475" y="1295400"/>
        <a:ext cx="5743575" cy="2905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40</xdr:row>
      <xdr:rowOff>0</xdr:rowOff>
    </xdr:from>
    <xdr:to>
      <xdr:col>24</xdr:col>
      <xdr:colOff>0</xdr:colOff>
      <xdr:row>58</xdr:row>
      <xdr:rowOff>0</xdr:rowOff>
    </xdr:to>
    <xdr:graphicFrame>
      <xdr:nvGraphicFramePr>
        <xdr:cNvPr id="8" name="Chart 10"/>
        <xdr:cNvGraphicFramePr/>
      </xdr:nvGraphicFramePr>
      <xdr:xfrm>
        <a:off x="6848475" y="6467475"/>
        <a:ext cx="5743575" cy="2914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71</xdr:row>
      <xdr:rowOff>0</xdr:rowOff>
    </xdr:from>
    <xdr:to>
      <xdr:col>24</xdr:col>
      <xdr:colOff>0</xdr:colOff>
      <xdr:row>89</xdr:row>
      <xdr:rowOff>0</xdr:rowOff>
    </xdr:to>
    <xdr:graphicFrame>
      <xdr:nvGraphicFramePr>
        <xdr:cNvPr id="9" name="Chart 12"/>
        <xdr:cNvGraphicFramePr/>
      </xdr:nvGraphicFramePr>
      <xdr:xfrm>
        <a:off x="6848475" y="11487150"/>
        <a:ext cx="5743575" cy="291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Word.Document.8" shapeId="4097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M93"/>
  <sheetViews>
    <sheetView workbookViewId="0" topLeftCell="A1">
      <pane ySplit="2" topLeftCell="BM3" activePane="bottomLeft" state="frozen"/>
      <selection pane="topLeft" activeCell="A1" sqref="A1"/>
      <selection pane="bottomLeft" activeCell="A1" sqref="A1:L2"/>
    </sheetView>
  </sheetViews>
  <sheetFormatPr defaultColWidth="9.140625" defaultRowHeight="12.75" customHeight="1"/>
  <cols>
    <col min="1" max="1" width="13.28125" style="0" bestFit="1" customWidth="1"/>
    <col min="2" max="2" width="8.7109375" style="0" bestFit="1" customWidth="1"/>
    <col min="3" max="4" width="8.7109375" style="0" customWidth="1"/>
    <col min="5" max="5" width="8.7109375" style="0" bestFit="1" customWidth="1"/>
    <col min="6" max="6" width="5.28125" style="0" bestFit="1" customWidth="1"/>
    <col min="7" max="7" width="6.140625" style="0" bestFit="1" customWidth="1"/>
    <col min="8" max="9" width="8.7109375" style="0" bestFit="1" customWidth="1"/>
    <col min="10" max="10" width="8.28125" style="0" bestFit="1" customWidth="1"/>
    <col min="11" max="11" width="7.00390625" style="0" bestFit="1" customWidth="1"/>
    <col min="12" max="12" width="8.7109375" style="0" bestFit="1" customWidth="1"/>
    <col min="13" max="13" width="1.7109375" style="0" customWidth="1"/>
    <col min="14" max="14" width="13.28125" style="0" bestFit="1" customWidth="1"/>
    <col min="15" max="24" width="7.28125" style="0" customWidth="1"/>
    <col min="25" max="25" width="1.7109375" style="0" customWidth="1"/>
  </cols>
  <sheetData>
    <row r="1" spans="1:24" ht="12.75" customHeight="1">
      <c r="A1" s="31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N1" s="31" t="s">
        <v>22</v>
      </c>
      <c r="O1" s="32"/>
      <c r="P1" s="32"/>
      <c r="Q1" s="32"/>
      <c r="R1" s="32"/>
      <c r="S1" s="32"/>
      <c r="T1" s="32"/>
      <c r="U1" s="32"/>
      <c r="V1" s="32"/>
      <c r="W1" s="32"/>
      <c r="X1" s="48"/>
    </row>
    <row r="2" spans="1:24" ht="12.75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N2" s="34"/>
      <c r="O2" s="35"/>
      <c r="P2" s="35"/>
      <c r="Q2" s="35"/>
      <c r="R2" s="35"/>
      <c r="S2" s="35"/>
      <c r="T2" s="35"/>
      <c r="U2" s="35"/>
      <c r="V2" s="35"/>
      <c r="W2" s="35"/>
      <c r="X2" s="49"/>
    </row>
    <row r="3" spans="1:24" s="1" customFormat="1" ht="12.75" customHeight="1">
      <c r="A3" s="26" t="s">
        <v>27</v>
      </c>
      <c r="B3" s="2" t="s">
        <v>4</v>
      </c>
      <c r="C3" s="2" t="s">
        <v>26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19</v>
      </c>
      <c r="K3" s="6" t="s">
        <v>15</v>
      </c>
      <c r="L3" s="5" t="s">
        <v>16</v>
      </c>
      <c r="N3" s="26" t="s">
        <v>27</v>
      </c>
      <c r="O3" s="2" t="s">
        <v>6</v>
      </c>
      <c r="P3" s="2" t="s">
        <v>7</v>
      </c>
      <c r="Q3" s="2" t="s">
        <v>8</v>
      </c>
      <c r="R3" s="2" t="s">
        <v>9</v>
      </c>
      <c r="S3" s="2" t="s">
        <v>10</v>
      </c>
      <c r="T3" s="2" t="s">
        <v>11</v>
      </c>
      <c r="U3" s="2" t="s">
        <v>19</v>
      </c>
      <c r="V3" s="6" t="s">
        <v>15</v>
      </c>
      <c r="W3" s="5" t="s">
        <v>16</v>
      </c>
      <c r="X3" s="5" t="s">
        <v>21</v>
      </c>
    </row>
    <row r="4" spans="1:24" ht="12.75" customHeight="1">
      <c r="A4" s="24" t="s">
        <v>12</v>
      </c>
      <c r="B4" s="29">
        <v>6.86813186813186</v>
      </c>
      <c r="C4" s="29">
        <v>0</v>
      </c>
      <c r="D4" s="12">
        <f>(10000/B4+1000*C4)*100</f>
        <v>145600.00000000017</v>
      </c>
      <c r="E4" s="12">
        <f>(10000*10.51-6666.67*9)*100-D4</f>
        <v>4364397</v>
      </c>
      <c r="F4" s="13">
        <f>E4/D4</f>
        <v>29.975254120879086</v>
      </c>
      <c r="G4" s="14">
        <f>(E4-D4)/D4</f>
        <v>28.975254120879086</v>
      </c>
      <c r="H4" s="12">
        <f>NPV(5%,E4/5,E4/5,E4/5,E4/5,E4/5)-D4</f>
        <v>3633510.998574227</v>
      </c>
      <c r="I4" s="12">
        <f>D4/(4509997/40000-1)</f>
        <v>1302.9091518405955</v>
      </c>
      <c r="J4" s="12">
        <f>D4/4</f>
        <v>36400.000000000044</v>
      </c>
      <c r="K4" s="15">
        <f>(1-F4/LARGE(F$4:F$7,1))+SMALL(F$4:F$7,1)/LARGE(F$4:F$7,1)</f>
        <v>0.06748901771116755</v>
      </c>
      <c r="L4" s="12">
        <f>NORMSDIST((LN(E4/D4)+(5%+0.5*K4^2)*5)/(K4*SQRT(5)))*E4-NORMSDIST((LN(E4/D4)+(5%+0.5*K4^2)*5)/(K4*SQRT(5))-K4*SQRT(5))*D4*EXP(-5%*5)</f>
        <v>4251003.605984803</v>
      </c>
      <c r="N4" s="4" t="s">
        <v>12</v>
      </c>
      <c r="O4" s="20">
        <f>(1-D4/LARGE(D$4:D$7,1))+SMALL(D$4:D$7,1)/LARGE(D$4:D$7,1)</f>
        <v>1</v>
      </c>
      <c r="P4" s="20">
        <f aca="true" t="shared" si="0" ref="P4:S7">E4/LARGE(E$4:E$7,1)</f>
        <v>1</v>
      </c>
      <c r="Q4" s="20">
        <f t="shared" si="0"/>
        <v>1</v>
      </c>
      <c r="R4" s="20">
        <f t="shared" si="0"/>
        <v>1</v>
      </c>
      <c r="S4" s="20">
        <f t="shared" si="0"/>
        <v>1</v>
      </c>
      <c r="T4" s="20">
        <f aca="true" t="shared" si="1" ref="T4:V7">(1-I4/LARGE(I$4:I$7,1))+SMALL(I$4:I$7,1)/LARGE(I$4:I$7,1)</f>
        <v>1</v>
      </c>
      <c r="U4" s="20">
        <f t="shared" si="1"/>
        <v>1</v>
      </c>
      <c r="V4" s="20">
        <f t="shared" si="1"/>
        <v>1</v>
      </c>
      <c r="W4" s="20">
        <f>L4/LARGE(L$4:L$7,1)</f>
        <v>1</v>
      </c>
      <c r="X4" s="21">
        <f>AVERAGE(O4:W4)</f>
        <v>1</v>
      </c>
    </row>
    <row r="5" spans="1:24" ht="12.75" customHeight="1">
      <c r="A5" s="24" t="s">
        <v>2</v>
      </c>
      <c r="B5" s="30">
        <v>21.2374346027151</v>
      </c>
      <c r="C5" s="30">
        <v>1.797180081751371</v>
      </c>
      <c r="D5" s="16">
        <f>(10000/B5+1000*C5)*100</f>
        <v>226804.67465377832</v>
      </c>
      <c r="E5" s="16">
        <f>(10000*10.51-6666.67*9)*100-D5</f>
        <v>4283192.325346222</v>
      </c>
      <c r="F5" s="17">
        <f>E5/D5</f>
        <v>18.884938469123696</v>
      </c>
      <c r="G5" s="18">
        <f>(E5-D5)/D5</f>
        <v>17.884938469123696</v>
      </c>
      <c r="H5" s="16">
        <f>NPV(5%,E5/5,E5/5,E5/5,E5/5,E5/5)-D5</f>
        <v>3481991.575028509</v>
      </c>
      <c r="I5" s="16">
        <f>D5/(4509997/D5-1)</f>
        <v>12009.818036982071</v>
      </c>
      <c r="J5" s="16">
        <f>D5/4</f>
        <v>56701.16866344458</v>
      </c>
      <c r="K5" s="19">
        <f>(1-F5/LARGE(F$4:F$7,1))+SMALL(F$4:F$7,1)/LARGE(F$4:F$7,1)</f>
        <v>0.43747139073900776</v>
      </c>
      <c r="L5" s="16">
        <f>NORMSDIST((LN(E5/D5)+(5%+0.5*K5^2)*5)/(K5*SQRT(5)))*E5-NORMSDIST((LN(E5/D5)+(5%+0.5*K5^2)*5)/(K5*SQRT(5))-K5*SQRT(5))*D5*EXP(-5%*5)</f>
        <v>4106670.332298525</v>
      </c>
      <c r="N5" s="4" t="s">
        <v>2</v>
      </c>
      <c r="O5" s="22">
        <f>(1-D5/LARGE(D$4:D$7,1))+SMALL(D$4:D$7,1)/LARGE(D$4:D$7,1)</f>
        <v>0.9455694164477542</v>
      </c>
      <c r="P5" s="22">
        <f t="shared" si="0"/>
        <v>0.981393838678338</v>
      </c>
      <c r="Q5" s="22">
        <f t="shared" si="0"/>
        <v>0.6300176269721598</v>
      </c>
      <c r="R5" s="22">
        <f t="shared" si="0"/>
        <v>0.6172487183205102</v>
      </c>
      <c r="S5" s="22">
        <f t="shared" si="0"/>
        <v>0.9582994454660592</v>
      </c>
      <c r="T5" s="22">
        <f t="shared" si="1"/>
        <v>0.9854091024472297</v>
      </c>
      <c r="U5" s="22">
        <f t="shared" si="1"/>
        <v>0.9455694164477542</v>
      </c>
      <c r="V5" s="22">
        <f t="shared" si="1"/>
        <v>0.6300176269721598</v>
      </c>
      <c r="W5" s="22">
        <f>L5/LARGE(L$4:L$7,1)</f>
        <v>0.9660472474116283</v>
      </c>
      <c r="X5" s="23">
        <f>AVERAGE(O5:W5)</f>
        <v>0.8510636043515105</v>
      </c>
    </row>
    <row r="6" spans="1:24" ht="12.75" customHeight="1">
      <c r="A6" s="27" t="s">
        <v>13</v>
      </c>
      <c r="B6" s="29">
        <v>3.1555644628323987</v>
      </c>
      <c r="C6" s="29">
        <v>0</v>
      </c>
      <c r="D6" s="12">
        <f>(10000/B6+1000*C6)*100</f>
        <v>316900.51392656745</v>
      </c>
      <c r="E6" s="12">
        <f>(10000*10.51-6666.67*9)*100-D6</f>
        <v>4193096.4860734325</v>
      </c>
      <c r="F6" s="13">
        <f>E6/D6</f>
        <v>13.23158626068073</v>
      </c>
      <c r="G6" s="14">
        <f>(E6-D6)/D6</f>
        <v>12.23158626068073</v>
      </c>
      <c r="H6" s="12">
        <f>NPV(5%,E6/5,E6/5,E6/5,E6/5,E6/5)-D6</f>
        <v>3313882.1689052307</v>
      </c>
      <c r="I6" s="12">
        <f>D6/(4509997/168501-1)</f>
        <v>12299.45933317468</v>
      </c>
      <c r="J6" s="12">
        <f>D6/4</f>
        <v>79225.12848164186</v>
      </c>
      <c r="K6" s="15">
        <f>(1-F6/LARGE(F$4:F$7,1))+SMALL(F$4:F$7,1)/LARGE(F$4:F$7,1)</f>
        <v>0.6260720339777637</v>
      </c>
      <c r="L6" s="12">
        <f>NORMSDIST((LN(E6/D6)+(5%+0.5*K6^2)*5)/(K6*SQRT(5)))*E6-NORMSDIST((LN(E6/D6)+(5%+0.5*K6^2)*5)/(K6*SQRT(5))-K6*SQRT(5))*D6*EXP(-5%*5)</f>
        <v>3955660.9473444265</v>
      </c>
      <c r="N6" s="4" t="s">
        <v>13</v>
      </c>
      <c r="O6" s="20">
        <f>(1-D6/LARGE(D$4:D$7,1))+SMALL(D$4:D$7,1)/LARGE(D$4:D$7,1)</f>
        <v>0.8851791848735786</v>
      </c>
      <c r="P6" s="20">
        <f t="shared" si="0"/>
        <v>0.9607504739081785</v>
      </c>
      <c r="Q6" s="20">
        <f t="shared" si="0"/>
        <v>0.4414169837334039</v>
      </c>
      <c r="R6" s="20">
        <f t="shared" si="0"/>
        <v>0.42213905043431016</v>
      </c>
      <c r="S6" s="20">
        <f t="shared" si="0"/>
        <v>0.912033063944373</v>
      </c>
      <c r="T6" s="20">
        <f t="shared" si="1"/>
        <v>0.9850143922161879</v>
      </c>
      <c r="U6" s="20">
        <f t="shared" si="1"/>
        <v>0.8851791848735786</v>
      </c>
      <c r="V6" s="20">
        <f t="shared" si="1"/>
        <v>0.4414169837334039</v>
      </c>
      <c r="W6" s="20">
        <f>L6/LARGE(L$4:L$7,1)</f>
        <v>0.9305240159701167</v>
      </c>
      <c r="X6" s="21">
        <f>AVERAGE(O6:W6)</f>
        <v>0.762628148187459</v>
      </c>
    </row>
    <row r="7" spans="1:24" ht="12.75" customHeight="1">
      <c r="A7" s="28" t="s">
        <v>14</v>
      </c>
      <c r="B7" s="30">
        <v>1.9242906016800028</v>
      </c>
      <c r="C7" s="30">
        <v>9.722222222222237</v>
      </c>
      <c r="D7" s="16">
        <f>(10000/B7+1000*C7)*100</f>
        <v>1491894.2505151175</v>
      </c>
      <c r="E7" s="16">
        <f>(10000*10.51-6666.67*9)*100-D7</f>
        <v>3018102.7494848827</v>
      </c>
      <c r="F7" s="17">
        <f>E7/D7</f>
        <v>2.023000456260757</v>
      </c>
      <c r="G7" s="18">
        <f>(E7-D7)/D7</f>
        <v>1.0230004562607569</v>
      </c>
      <c r="H7" s="16">
        <f>NPV(5%,E7/5,E7/5,E7/5,E7/5,E7/5)-D7</f>
        <v>1121466.8381771885</v>
      </c>
      <c r="I7" s="16">
        <f>D7/(4509997/1486933-1)</f>
        <v>733807.4197573044</v>
      </c>
      <c r="J7" s="16">
        <f>D7/4</f>
        <v>372973.5626287794</v>
      </c>
      <c r="K7" s="19">
        <f>(1-F7/LARGE(F$4:F$7,1))+SMALL(F$4:F$7,1)/LARGE(F$4:F$7,1)</f>
        <v>1</v>
      </c>
      <c r="L7" s="16">
        <f>NORMSDIST((LN(E7/D7)+(5%+0.5*K7^2)*5)/(K7*SQRT(5)))*E7-NORMSDIST((LN(E7/D7)+(5%+0.5*K7^2)*5)/(K7*SQRT(5))-K7*SQRT(5))*D7*EXP(-5%*5)</f>
        <v>2549090.5068551986</v>
      </c>
      <c r="N7" s="3" t="s">
        <v>14</v>
      </c>
      <c r="O7" s="22">
        <f>(1-D7/LARGE(D$4:D$7,1))+SMALL(D$4:D$7,1)/LARGE(D$4:D$7,1)</f>
        <v>0.09759404860614468</v>
      </c>
      <c r="P7" s="22">
        <f t="shared" si="0"/>
        <v>0.6915280047816188</v>
      </c>
      <c r="Q7" s="22">
        <f t="shared" si="0"/>
        <v>0.06748901771116755</v>
      </c>
      <c r="R7" s="22">
        <f t="shared" si="0"/>
        <v>0.03530600463391966</v>
      </c>
      <c r="S7" s="22">
        <f t="shared" si="0"/>
        <v>0.3086455053025151</v>
      </c>
      <c r="T7" s="22">
        <f t="shared" si="1"/>
        <v>0.001775546440061226</v>
      </c>
      <c r="U7" s="22">
        <f t="shared" si="1"/>
        <v>0.09759404860614468</v>
      </c>
      <c r="V7" s="22">
        <f t="shared" si="1"/>
        <v>0.06748901771116755</v>
      </c>
      <c r="W7" s="22">
        <f>L7/LARGE(L$4:L$7,1)</f>
        <v>0.5996444000344872</v>
      </c>
      <c r="X7" s="23">
        <f>AVERAGE(O7:W7)</f>
        <v>0.2185628437585807</v>
      </c>
    </row>
    <row r="8" spans="10:24" ht="12.75" customHeight="1">
      <c r="J8" s="46" t="s">
        <v>25</v>
      </c>
      <c r="K8" s="46"/>
      <c r="L8" s="46"/>
      <c r="V8" s="46" t="s">
        <v>25</v>
      </c>
      <c r="W8" s="46"/>
      <c r="X8" s="46"/>
    </row>
    <row r="25" ht="12" customHeight="1"/>
    <row r="27" spans="10:24" ht="12.75" customHeight="1">
      <c r="J27" s="47" t="s">
        <v>25</v>
      </c>
      <c r="K27" s="47"/>
      <c r="L27" s="47"/>
      <c r="V27" s="47" t="s">
        <v>25</v>
      </c>
      <c r="W27" s="47"/>
      <c r="X27" s="47"/>
    </row>
    <row r="28" spans="1:39" ht="12.75" customHeight="1">
      <c r="A28" s="37" t="s">
        <v>28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9"/>
      <c r="N28" s="37" t="s">
        <v>28</v>
      </c>
      <c r="O28" s="38"/>
      <c r="P28" s="38"/>
      <c r="Q28" s="38"/>
      <c r="R28" s="38"/>
      <c r="S28" s="38"/>
      <c r="T28" s="38"/>
      <c r="U28" s="38"/>
      <c r="V28" s="38"/>
      <c r="W28" s="38"/>
      <c r="X28" s="50"/>
      <c r="Z28" s="37" t="s">
        <v>20</v>
      </c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0"/>
    </row>
    <row r="29" spans="1:39" ht="12.75" customHeight="1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2"/>
      <c r="N29" s="40"/>
      <c r="O29" s="41"/>
      <c r="P29" s="41"/>
      <c r="Q29" s="41"/>
      <c r="R29" s="41"/>
      <c r="S29" s="41"/>
      <c r="T29" s="41"/>
      <c r="U29" s="41"/>
      <c r="V29" s="41"/>
      <c r="W29" s="41"/>
      <c r="X29" s="51"/>
      <c r="Z29" s="56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1"/>
    </row>
    <row r="30" spans="1:39" ht="12.75" customHeight="1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5"/>
      <c r="N30" s="52"/>
      <c r="O30" s="53"/>
      <c r="P30" s="53"/>
      <c r="Q30" s="53"/>
      <c r="R30" s="53"/>
      <c r="S30" s="53"/>
      <c r="T30" s="53"/>
      <c r="U30" s="53"/>
      <c r="V30" s="53"/>
      <c r="W30" s="53"/>
      <c r="X30" s="54"/>
      <c r="Z30" s="58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4"/>
    </row>
    <row r="31" spans="10:24" ht="12.75" customHeight="1">
      <c r="J31" s="46" t="s">
        <v>25</v>
      </c>
      <c r="K31" s="46"/>
      <c r="L31" s="46"/>
      <c r="V31" s="46" t="s">
        <v>25</v>
      </c>
      <c r="W31" s="46"/>
      <c r="X31" s="46"/>
    </row>
    <row r="32" spans="1:24" ht="12.75" customHeight="1">
      <c r="A32" s="31" t="s">
        <v>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N32" s="31" t="s">
        <v>23</v>
      </c>
      <c r="O32" s="32"/>
      <c r="P32" s="32"/>
      <c r="Q32" s="32"/>
      <c r="R32" s="32"/>
      <c r="S32" s="32"/>
      <c r="T32" s="32"/>
      <c r="U32" s="32"/>
      <c r="V32" s="32"/>
      <c r="W32" s="32"/>
      <c r="X32" s="48"/>
    </row>
    <row r="33" spans="1:24" ht="12.75" customHeight="1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/>
      <c r="N33" s="34"/>
      <c r="O33" s="35"/>
      <c r="P33" s="35"/>
      <c r="Q33" s="35"/>
      <c r="R33" s="35"/>
      <c r="S33" s="35"/>
      <c r="T33" s="35"/>
      <c r="U33" s="35"/>
      <c r="V33" s="35"/>
      <c r="W33" s="35"/>
      <c r="X33" s="49"/>
    </row>
    <row r="34" spans="1:24" ht="12.75" customHeight="1">
      <c r="A34" s="26" t="s">
        <v>27</v>
      </c>
      <c r="B34" s="2" t="s">
        <v>4</v>
      </c>
      <c r="C34" s="2" t="s">
        <v>26</v>
      </c>
      <c r="D34" s="2" t="s">
        <v>6</v>
      </c>
      <c r="E34" s="2" t="s">
        <v>7</v>
      </c>
      <c r="F34" s="2" t="s">
        <v>8</v>
      </c>
      <c r="G34" s="2" t="s">
        <v>9</v>
      </c>
      <c r="H34" s="2" t="s">
        <v>10</v>
      </c>
      <c r="I34" s="2" t="s">
        <v>11</v>
      </c>
      <c r="J34" s="2" t="s">
        <v>19</v>
      </c>
      <c r="K34" s="6" t="s">
        <v>15</v>
      </c>
      <c r="L34" s="5" t="s">
        <v>16</v>
      </c>
      <c r="N34" s="26" t="s">
        <v>27</v>
      </c>
      <c r="O34" s="2" t="s">
        <v>6</v>
      </c>
      <c r="P34" s="2" t="s">
        <v>7</v>
      </c>
      <c r="Q34" s="2" t="s">
        <v>8</v>
      </c>
      <c r="R34" s="2" t="s">
        <v>9</v>
      </c>
      <c r="S34" s="2" t="s">
        <v>10</v>
      </c>
      <c r="T34" s="2" t="s">
        <v>11</v>
      </c>
      <c r="U34" s="2" t="s">
        <v>19</v>
      </c>
      <c r="V34" s="6" t="s">
        <v>15</v>
      </c>
      <c r="W34" s="5" t="s">
        <v>16</v>
      </c>
      <c r="X34" s="5" t="s">
        <v>21</v>
      </c>
    </row>
    <row r="35" spans="1:24" ht="12.75" customHeight="1">
      <c r="A35" s="24" t="s">
        <v>3</v>
      </c>
      <c r="B35" s="29">
        <v>16.157501221326374</v>
      </c>
      <c r="C35" s="29">
        <v>0.7465729813664597</v>
      </c>
      <c r="D35" s="12">
        <f>(10000/B35+1000*C35)*100</f>
        <v>136548.05626204808</v>
      </c>
      <c r="E35" s="12">
        <f>(10000*10.51-6666.67*9)*100-D35</f>
        <v>4373448.943737952</v>
      </c>
      <c r="F35" s="13">
        <f>E35/D35</f>
        <v>32.02864298078991</v>
      </c>
      <c r="G35" s="14">
        <f>(E35-D35)/D35</f>
        <v>31.02864298078991</v>
      </c>
      <c r="H35" s="12">
        <f>NPV(5%,E35/5,E35/5,E35/5,E35/5,E35/5)-D35</f>
        <v>3650400.978159644</v>
      </c>
      <c r="I35" s="12">
        <f>D35/(4509997/D35-1)</f>
        <v>4263.310697988256</v>
      </c>
      <c r="J35" s="12">
        <f>D35/4</f>
        <v>34137.01406551202</v>
      </c>
      <c r="K35" s="15">
        <f>(1-F35/LARGE(F$35:F$39,1))+SMALL(F$35:F$39,1)/LARGE(F$35:F$39,1)</f>
        <v>0.21231094235254763</v>
      </c>
      <c r="L35" s="12">
        <f>NORMSDIST((LN(E35/D35)+(5%+0.5*K35^2)*5)/(K35*SQRT(5)))*E35-NORMSDIST((LN(E35/D35)+(5%+0.5*K35^2)*5)/(K35*SQRT(5))-K35*SQRT(5))*D35*EXP(-5%*5)</f>
        <v>4267105.21059419</v>
      </c>
      <c r="N35" s="4" t="s">
        <v>3</v>
      </c>
      <c r="O35" s="20">
        <f>(1-D35/LARGE(D$35:D$39,1))+SMALL(D$35:D$39,1)/LARGE(D$35:D$39,1)</f>
        <v>1</v>
      </c>
      <c r="P35" s="20">
        <f aca="true" t="shared" si="2" ref="P35:S39">E35/LARGE(E$35:E$39,1)</f>
        <v>1</v>
      </c>
      <c r="Q35" s="20">
        <f t="shared" si="2"/>
        <v>1</v>
      </c>
      <c r="R35" s="20">
        <f t="shared" si="2"/>
        <v>1</v>
      </c>
      <c r="S35" s="20">
        <f t="shared" si="2"/>
        <v>1</v>
      </c>
      <c r="T35" s="20">
        <f aca="true" t="shared" si="3" ref="T35:V39">(1-I35/LARGE(I$35:I$39,1))+SMALL(I$35:I$39,1)/LARGE(I$35:I$39,1)</f>
        <v>1</v>
      </c>
      <c r="U35" s="20">
        <f t="shared" si="3"/>
        <v>1</v>
      </c>
      <c r="V35" s="20">
        <f t="shared" si="3"/>
        <v>1</v>
      </c>
      <c r="W35" s="20">
        <f>L35/LARGE(L$35:L$39,1)</f>
        <v>1</v>
      </c>
      <c r="X35" s="21">
        <f>AVERAGE(O35:W35)</f>
        <v>1</v>
      </c>
    </row>
    <row r="36" spans="1:24" ht="12.75" customHeight="1">
      <c r="A36" s="24" t="s">
        <v>2</v>
      </c>
      <c r="B36" s="30">
        <v>21.2374346027151</v>
      </c>
      <c r="C36" s="30">
        <v>1.797180081751371</v>
      </c>
      <c r="D36" s="16">
        <f>(10000/B36+1000*C36)*100</f>
        <v>226804.67465377832</v>
      </c>
      <c r="E36" s="16">
        <f>(10000*10.51-6666.67*9)*100-D36</f>
        <v>4283192.325346222</v>
      </c>
      <c r="F36" s="17">
        <f>E36/D36</f>
        <v>18.884938469123696</v>
      </c>
      <c r="G36" s="18">
        <f>(E36-D36)/D36</f>
        <v>17.884938469123696</v>
      </c>
      <c r="H36" s="16">
        <f>NPV(5%,E36/5,E36/5,E36/5,E36/5,E36/5)-D36</f>
        <v>3481991.575028509</v>
      </c>
      <c r="I36" s="16">
        <f>D36/(4509997/D36-1)</f>
        <v>12009.818036982071</v>
      </c>
      <c r="J36" s="16">
        <f>D36/4</f>
        <v>56701.16866344458</v>
      </c>
      <c r="K36" s="19">
        <f>(1-F36/LARGE(F$35:F$39,1))+SMALL(F$35:F$39,1)/LARGE(F$35:F$39,1)</f>
        <v>0.6226843858839993</v>
      </c>
      <c r="L36" s="16">
        <f>NORMSDIST((LN(E36/D36)+(5%+0.5*K36^2)*5)/(K36*SQRT(5)))*E36-NORMSDIST((LN(E36/D36)+(5%+0.5*K36^2)*5)/(K36*SQRT(5))-K36*SQRT(5))*D36*EXP(-5%*5)</f>
        <v>4110308.2334419135</v>
      </c>
      <c r="N36" s="4" t="s">
        <v>2</v>
      </c>
      <c r="O36" s="22">
        <f>(1-D36/LARGE(D$35:D$39,1))+SMALL(D$35:D$39,1)/LARGE(D$35:D$39,1)</f>
        <v>0.8439013473570486</v>
      </c>
      <c r="P36" s="22">
        <f t="shared" si="2"/>
        <v>0.979362599277405</v>
      </c>
      <c r="Q36" s="22">
        <f t="shared" si="2"/>
        <v>0.5896265564685483</v>
      </c>
      <c r="R36" s="22">
        <f t="shared" si="2"/>
        <v>0.5764009235014373</v>
      </c>
      <c r="S36" s="22">
        <f t="shared" si="2"/>
        <v>0.9538655056968456</v>
      </c>
      <c r="T36" s="22">
        <f t="shared" si="3"/>
        <v>0.9088961040146226</v>
      </c>
      <c r="U36" s="22">
        <f t="shared" si="3"/>
        <v>0.8439013473570486</v>
      </c>
      <c r="V36" s="22">
        <f t="shared" si="3"/>
        <v>0.5896265564685483</v>
      </c>
      <c r="W36" s="22">
        <f>L36/LARGE(L$35:L$39,1)</f>
        <v>0.9632544853211054</v>
      </c>
      <c r="X36" s="23">
        <f>AVERAGE(O36:W36)</f>
        <v>0.8054261583847345</v>
      </c>
    </row>
    <row r="37" spans="1:24" ht="12.75" customHeight="1">
      <c r="A37" s="24" t="s">
        <v>1</v>
      </c>
      <c r="B37" s="29">
        <v>29.28</v>
      </c>
      <c r="C37" s="29">
        <v>2.155</v>
      </c>
      <c r="D37" s="12">
        <f>(10000/B37+1000*C37)*100</f>
        <v>249653.0054644809</v>
      </c>
      <c r="E37" s="12">
        <f>(10000*10.51-6666.67*9)*100-D37</f>
        <v>4260343.994535519</v>
      </c>
      <c r="F37" s="13">
        <f>E37/D37</f>
        <v>17.06506191106782</v>
      </c>
      <c r="G37" s="14">
        <f>(E37-D37)/D37</f>
        <v>16.06506191106782</v>
      </c>
      <c r="H37" s="12">
        <f>NPV(5%,E37/5,E37/5,E37/5,E37/5,E37/5)-D37</f>
        <v>3439358.9811762474</v>
      </c>
      <c r="I37" s="12">
        <f>D37/(4509997/D37-1)</f>
        <v>14629.481379294877</v>
      </c>
      <c r="J37" s="12">
        <f>D37/4</f>
        <v>62413.251366120225</v>
      </c>
      <c r="K37" s="15">
        <f>(1-F37/LARGE(F$35:F$39,1))+SMALL(F$35:F$39,1)/LARGE(F$35:F$39,1)</f>
        <v>0.6795046688771752</v>
      </c>
      <c r="L37" s="12">
        <f>NORMSDIST((LN(E37/D37)+(5%+0.5*K37^2)*5)/(K37*SQRT(5)))*E37-NORMSDIST((LN(E37/D37)+(5%+0.5*K37^2)*5)/(K37*SQRT(5))-K37*SQRT(5))*D37*EXP(-5%*5)</f>
        <v>4074506.3308785968</v>
      </c>
      <c r="N37" s="4" t="s">
        <v>1</v>
      </c>
      <c r="O37" s="20">
        <f>(1-D37/LARGE(D$35:D$39,1))+SMALL(D$35:D$39,1)/LARGE(D$35:D$39,1)</f>
        <v>0.8043852019680042</v>
      </c>
      <c r="P37" s="20">
        <f t="shared" si="2"/>
        <v>0.9741382714975144</v>
      </c>
      <c r="Q37" s="20">
        <f t="shared" si="2"/>
        <v>0.5328062734753725</v>
      </c>
      <c r="R37" s="20">
        <f t="shared" si="2"/>
        <v>0.5177494201410558</v>
      </c>
      <c r="S37" s="20">
        <f t="shared" si="2"/>
        <v>0.9421866260046331</v>
      </c>
      <c r="T37" s="20">
        <f t="shared" si="3"/>
        <v>0.8780871824954478</v>
      </c>
      <c r="U37" s="20">
        <f t="shared" si="3"/>
        <v>0.8043852019680042</v>
      </c>
      <c r="V37" s="20">
        <f t="shared" si="3"/>
        <v>0.5328062734753725</v>
      </c>
      <c r="W37" s="20">
        <f>L37/LARGE(L$35:L$39,1)</f>
        <v>0.954864276784782</v>
      </c>
      <c r="X37" s="21">
        <f>AVERAGE(O37:W37)</f>
        <v>0.771267636423354</v>
      </c>
    </row>
    <row r="38" spans="1:24" ht="12.75" customHeight="1">
      <c r="A38" s="27" t="s">
        <v>0</v>
      </c>
      <c r="B38" s="30">
        <v>33.404378041139225</v>
      </c>
      <c r="C38" s="30">
        <v>2.3550086505190313</v>
      </c>
      <c r="D38" s="16">
        <f>(10000/B38+1000*C38)*100</f>
        <v>265437.0608035033</v>
      </c>
      <c r="E38" s="16">
        <f>(10000*10.51-6666.67*9)*100-D38</f>
        <v>4244559.939196496</v>
      </c>
      <c r="F38" s="17">
        <f>E38/D38</f>
        <v>15.990833858496655</v>
      </c>
      <c r="G38" s="18">
        <f>(E38-D38)/D38</f>
        <v>14.990833858496655</v>
      </c>
      <c r="H38" s="16">
        <f>NPV(5%,E38/5,E38/5,E38/5,E38/5,E38/5)-D38</f>
        <v>3409907.585965576</v>
      </c>
      <c r="I38" s="16">
        <f>D38/(4509997/D38-1)</f>
        <v>16599.325785782243</v>
      </c>
      <c r="J38" s="16">
        <f>D38/4</f>
        <v>66359.26520087583</v>
      </c>
      <c r="K38" s="19">
        <f>(1-F38/LARGE(F$35:F$39,1))+SMALL(F$35:F$39,1)/LARGE(F$35:F$39,1)</f>
        <v>0.7130442744488338</v>
      </c>
      <c r="L38" s="16">
        <f>NORMSDIST((LN(E38/D38)+(5%+0.5*K38^2)*5)/(K38*SQRT(5)))*E38-NORMSDIST((LN(E38/D38)+(5%+0.5*K38^2)*5)/(K38*SQRT(5))-K38*SQRT(5))*D38*EXP(-5%*5)</f>
        <v>4050918.043441908</v>
      </c>
      <c r="N38" s="8" t="s">
        <v>0</v>
      </c>
      <c r="O38" s="22">
        <f>(1-D38/LARGE(D$35:D$39,1))+SMALL(D$35:D$39,1)/LARGE(D$35:D$39,1)</f>
        <v>0.7770867077903303</v>
      </c>
      <c r="P38" s="22">
        <f t="shared" si="2"/>
        <v>0.9705292079090112</v>
      </c>
      <c r="Q38" s="22">
        <f t="shared" si="2"/>
        <v>0.49926666790371393</v>
      </c>
      <c r="R38" s="22">
        <f t="shared" si="2"/>
        <v>0.4831288905472793</v>
      </c>
      <c r="S38" s="22">
        <f t="shared" si="2"/>
        <v>0.9341186369297673</v>
      </c>
      <c r="T38" s="22">
        <f t="shared" si="3"/>
        <v>0.8549205485451193</v>
      </c>
      <c r="U38" s="22">
        <f t="shared" si="3"/>
        <v>0.7770867077903303</v>
      </c>
      <c r="V38" s="22">
        <f t="shared" si="3"/>
        <v>0.4992666679037139</v>
      </c>
      <c r="W38" s="22">
        <f>L38/LARGE(L$35:L$39,1)</f>
        <v>0.9493363400987765</v>
      </c>
      <c r="X38" s="23">
        <f>AVERAGE(O38:W38)</f>
        <v>0.7494155972686714</v>
      </c>
    </row>
    <row r="39" spans="1:24" ht="12.75" customHeight="1">
      <c r="A39" s="28" t="s">
        <v>5</v>
      </c>
      <c r="B39" s="29">
        <v>5.443586488078627</v>
      </c>
      <c r="C39" s="29">
        <v>3.945</v>
      </c>
      <c r="D39" s="12">
        <f>(10000/B39+1000*C39)*100</f>
        <v>578202.4179169349</v>
      </c>
      <c r="E39" s="12">
        <f>(10000*10.51-6666.67*9)*100-D39</f>
        <v>3931794.582083065</v>
      </c>
      <c r="F39" s="13">
        <f>E39/D39</f>
        <v>6.800031373524816</v>
      </c>
      <c r="G39" s="14">
        <f>(E39-D39)/D39</f>
        <v>5.800031373524816</v>
      </c>
      <c r="H39" s="12">
        <f>NPV(5%,E39/5,E39/5,E39/5,E39/5,E39/5)-D39</f>
        <v>2826320.165451321</v>
      </c>
      <c r="I39" s="12">
        <f>D39/(4509997/D39-1)</f>
        <v>85029.37503613635</v>
      </c>
      <c r="J39" s="12">
        <f>D39/4</f>
        <v>144550.60447923373</v>
      </c>
      <c r="K39" s="15">
        <f>(1-F39/LARGE(F$35:F$39,1))+SMALL(F$35:F$39,1)/LARGE(F$35:F$39,1)</f>
        <v>1</v>
      </c>
      <c r="L39" s="12">
        <f>NORMSDIST((LN(E39/D39)+(5%+0.5*K39^2)*5)/(K39*SQRT(5)))*E39-NORMSDIST((LN(E39/D39)+(5%+0.5*K39^2)*5)/(K39*SQRT(5))-K39*SQRT(5))*D39*EXP(-5%*5)</f>
        <v>3660804.595712228</v>
      </c>
      <c r="N39" s="7" t="s">
        <v>5</v>
      </c>
      <c r="O39" s="20">
        <f>(1-D39/LARGE(D$35:D$39,1))+SMALL(D$35:D$39,1)/LARGE(D$35:D$39,1)</f>
        <v>0.23615960783073842</v>
      </c>
      <c r="P39" s="20">
        <f t="shared" si="2"/>
        <v>0.8990146295666119</v>
      </c>
      <c r="Q39" s="20">
        <f t="shared" si="2"/>
        <v>0.21231094235254763</v>
      </c>
      <c r="R39" s="20">
        <f t="shared" si="2"/>
        <v>0.18692507362038563</v>
      </c>
      <c r="S39" s="20">
        <f t="shared" si="2"/>
        <v>0.7742492351829839</v>
      </c>
      <c r="T39" s="20">
        <f t="shared" si="3"/>
        <v>0.05013926888415216</v>
      </c>
      <c r="U39" s="20">
        <f t="shared" si="3"/>
        <v>0.23615960783073842</v>
      </c>
      <c r="V39" s="20">
        <f t="shared" si="3"/>
        <v>0.21231094235254763</v>
      </c>
      <c r="W39" s="20">
        <f>L39/LARGE(L$35:L$39,1)</f>
        <v>0.8579128976298348</v>
      </c>
      <c r="X39" s="21">
        <f>AVERAGE(O39:W39)</f>
        <v>0.40724246725006</v>
      </c>
    </row>
    <row r="40" spans="10:24" ht="12.75" customHeight="1">
      <c r="J40" s="46" t="s">
        <v>25</v>
      </c>
      <c r="K40" s="46"/>
      <c r="L40" s="46"/>
      <c r="V40" s="46" t="s">
        <v>25</v>
      </c>
      <c r="W40" s="46"/>
      <c r="X40" s="46"/>
    </row>
    <row r="59" spans="10:24" ht="12.75" customHeight="1">
      <c r="J59" s="47" t="s">
        <v>25</v>
      </c>
      <c r="K59" s="47"/>
      <c r="L59" s="47"/>
      <c r="V59" s="47" t="s">
        <v>25</v>
      </c>
      <c r="W59" s="47"/>
      <c r="X59" s="47"/>
    </row>
    <row r="60" spans="1:24" ht="12.75" customHeight="1">
      <c r="A60" s="31" t="s">
        <v>24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3"/>
      <c r="N60" s="31" t="s">
        <v>22</v>
      </c>
      <c r="O60" s="32"/>
      <c r="P60" s="32"/>
      <c r="Q60" s="32"/>
      <c r="R60" s="32"/>
      <c r="S60" s="32"/>
      <c r="T60" s="32"/>
      <c r="U60" s="32"/>
      <c r="V60" s="32"/>
      <c r="W60" s="32"/>
      <c r="X60" s="48"/>
    </row>
    <row r="61" spans="1:24" ht="12.75" customHeight="1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6"/>
      <c r="N61" s="34"/>
      <c r="O61" s="35"/>
      <c r="P61" s="35"/>
      <c r="Q61" s="35"/>
      <c r="R61" s="35"/>
      <c r="S61" s="35"/>
      <c r="T61" s="35"/>
      <c r="U61" s="35"/>
      <c r="V61" s="35"/>
      <c r="W61" s="35"/>
      <c r="X61" s="49"/>
    </row>
    <row r="62" spans="1:24" ht="12.75" customHeight="1">
      <c r="A62" s="26" t="s">
        <v>27</v>
      </c>
      <c r="B62" s="2" t="s">
        <v>4</v>
      </c>
      <c r="C62" s="2" t="s">
        <v>26</v>
      </c>
      <c r="D62" s="2" t="s">
        <v>6</v>
      </c>
      <c r="E62" s="2" t="s">
        <v>7</v>
      </c>
      <c r="F62" s="2" t="s">
        <v>8</v>
      </c>
      <c r="G62" s="2" t="s">
        <v>9</v>
      </c>
      <c r="H62" s="2" t="s">
        <v>10</v>
      </c>
      <c r="I62" s="2" t="s">
        <v>11</v>
      </c>
      <c r="J62" s="2" t="s">
        <v>19</v>
      </c>
      <c r="K62" s="6" t="s">
        <v>15</v>
      </c>
      <c r="L62" s="5" t="s">
        <v>16</v>
      </c>
      <c r="N62" s="26" t="s">
        <v>27</v>
      </c>
      <c r="O62" s="9" t="s">
        <v>6</v>
      </c>
      <c r="P62" s="9" t="s">
        <v>7</v>
      </c>
      <c r="Q62" s="9" t="s">
        <v>8</v>
      </c>
      <c r="R62" s="9" t="s">
        <v>9</v>
      </c>
      <c r="S62" s="9" t="s">
        <v>10</v>
      </c>
      <c r="T62" s="9" t="s">
        <v>11</v>
      </c>
      <c r="U62" s="9" t="s">
        <v>19</v>
      </c>
      <c r="V62" s="10" t="s">
        <v>15</v>
      </c>
      <c r="W62" s="11" t="s">
        <v>16</v>
      </c>
      <c r="X62" s="5" t="s">
        <v>21</v>
      </c>
    </row>
    <row r="63" spans="1:24" ht="12.75" customHeight="1">
      <c r="A63" s="24" t="s">
        <v>3</v>
      </c>
      <c r="B63" s="29">
        <v>16.157501221326374</v>
      </c>
      <c r="C63" s="29">
        <v>0.7465729813664597</v>
      </c>
      <c r="D63" s="12">
        <f aca="true" t="shared" si="4" ref="D63:D70">(10000/B63+1000*C63)*100</f>
        <v>136548.05626204808</v>
      </c>
      <c r="E63" s="12">
        <f aca="true" t="shared" si="5" ref="E63:E70">(10000*10.51-6666.67*9)*100-D63</f>
        <v>4373448.943737952</v>
      </c>
      <c r="F63" s="13">
        <f aca="true" t="shared" si="6" ref="F63:F70">E63/D63</f>
        <v>32.02864298078991</v>
      </c>
      <c r="G63" s="14">
        <f aca="true" t="shared" si="7" ref="G63:G70">(E63-D63)/D63</f>
        <v>31.02864298078991</v>
      </c>
      <c r="H63" s="12">
        <f aca="true" t="shared" si="8" ref="H63:H70">NPV(5%,E63/5,E63/5,E63/5,E63/5,E63/5)-D63</f>
        <v>3650400.978159644</v>
      </c>
      <c r="I63" s="12">
        <f>D63/(4509997/D63-1)</f>
        <v>4263.310697988256</v>
      </c>
      <c r="J63" s="12">
        <f aca="true" t="shared" si="9" ref="J63:J70">D63/4</f>
        <v>34137.01406551202</v>
      </c>
      <c r="K63" s="15">
        <f aca="true" t="shared" si="10" ref="K63:K70">(1-F63/LARGE(F$63:F$70,1))+SMALL(F$63:F$70,1)/LARGE(F$63:F$70,1)</f>
        <v>0.06316222818038557</v>
      </c>
      <c r="L63" s="12">
        <f aca="true" t="shared" si="11" ref="L63:L70">NORMSDIST((LN(E63/D63)+(5%+0.5*K63^2)*5)/(K63*SQRT(5)))*E63-NORMSDIST((LN(E63/D63)+(5%+0.5*K63^2)*5)/(K63*SQRT(5))-K63*SQRT(5))*D63*EXP(-5%*5)</f>
        <v>4267105.21059419</v>
      </c>
      <c r="N63" s="4" t="s">
        <v>3</v>
      </c>
      <c r="O63" s="20">
        <f aca="true" t="shared" si="12" ref="O63:O70">(1-D63/LARGE(D$63:D$70,1))+SMALL(D$63:D$70,1)/LARGE(D$63:D$70,1)</f>
        <v>1</v>
      </c>
      <c r="P63" s="20">
        <f aca="true" t="shared" si="13" ref="P63:S70">E63/LARGE(E$63:E$70,1)</f>
        <v>1</v>
      </c>
      <c r="Q63" s="20">
        <f t="shared" si="13"/>
        <v>1</v>
      </c>
      <c r="R63" s="20">
        <f t="shared" si="13"/>
        <v>1</v>
      </c>
      <c r="S63" s="20">
        <f t="shared" si="13"/>
        <v>1</v>
      </c>
      <c r="T63" s="20">
        <f aca="true" t="shared" si="14" ref="T63:V70">(1-I63/LARGE(I$63:I$70,1))+SMALL(I$63:I$70,1)/LARGE(I$63:I$70,1)</f>
        <v>0.9959656969029738</v>
      </c>
      <c r="U63" s="20">
        <f t="shared" si="14"/>
        <v>1</v>
      </c>
      <c r="V63" s="20">
        <f t="shared" si="14"/>
        <v>1</v>
      </c>
      <c r="W63" s="20">
        <f aca="true" t="shared" si="15" ref="W63:W70">L63/LARGE(L$63:L$70,1)</f>
        <v>1</v>
      </c>
      <c r="X63" s="21">
        <f aca="true" t="shared" si="16" ref="X63:X70">AVERAGE(O63:W63)</f>
        <v>0.9995517441003305</v>
      </c>
    </row>
    <row r="64" spans="1:24" ht="12.75" customHeight="1">
      <c r="A64" s="24" t="s">
        <v>12</v>
      </c>
      <c r="B64" s="30">
        <v>6.86813186813186</v>
      </c>
      <c r="C64" s="30">
        <v>0</v>
      </c>
      <c r="D64" s="16">
        <f t="shared" si="4"/>
        <v>145600.00000000017</v>
      </c>
      <c r="E64" s="16">
        <f t="shared" si="5"/>
        <v>4364397</v>
      </c>
      <c r="F64" s="17">
        <f t="shared" si="6"/>
        <v>29.975254120879086</v>
      </c>
      <c r="G64" s="18">
        <f t="shared" si="7"/>
        <v>28.975254120879086</v>
      </c>
      <c r="H64" s="16">
        <f t="shared" si="8"/>
        <v>3633510.998574227</v>
      </c>
      <c r="I64" s="16">
        <f>D64/(4509997/40000-1)</f>
        <v>1302.9091518405955</v>
      </c>
      <c r="J64" s="16">
        <f t="shared" si="9"/>
        <v>36400.000000000044</v>
      </c>
      <c r="K64" s="19">
        <f t="shared" si="10"/>
        <v>0.12727324472087415</v>
      </c>
      <c r="L64" s="16">
        <f t="shared" si="11"/>
        <v>4251003.605984803</v>
      </c>
      <c r="N64" s="4" t="s">
        <v>12</v>
      </c>
      <c r="O64" s="22">
        <f t="shared" si="12"/>
        <v>0.9939325835361141</v>
      </c>
      <c r="P64" s="22">
        <f t="shared" si="13"/>
        <v>0.9979302505060879</v>
      </c>
      <c r="Q64" s="22">
        <f t="shared" si="13"/>
        <v>0.9358889834595114</v>
      </c>
      <c r="R64" s="22">
        <f t="shared" si="13"/>
        <v>0.9338227952417354</v>
      </c>
      <c r="S64" s="22">
        <f t="shared" si="13"/>
        <v>0.995373116628428</v>
      </c>
      <c r="T64" s="22">
        <f t="shared" si="14"/>
        <v>1</v>
      </c>
      <c r="U64" s="22">
        <f t="shared" si="14"/>
        <v>0.9939325835361141</v>
      </c>
      <c r="V64" s="22">
        <f t="shared" si="14"/>
        <v>0.9358889834595113</v>
      </c>
      <c r="W64" s="22">
        <f t="shared" si="15"/>
        <v>0.9962265742664581</v>
      </c>
      <c r="X64" s="23">
        <f t="shared" si="16"/>
        <v>0.9758884300704401</v>
      </c>
    </row>
    <row r="65" spans="1:24" ht="12.75" customHeight="1">
      <c r="A65" s="24" t="s">
        <v>2</v>
      </c>
      <c r="B65" s="29">
        <v>21.2374346027151</v>
      </c>
      <c r="C65" s="29">
        <v>1.797180081751371</v>
      </c>
      <c r="D65" s="12">
        <f t="shared" si="4"/>
        <v>226804.67465377832</v>
      </c>
      <c r="E65" s="12">
        <f t="shared" si="5"/>
        <v>4283192.325346222</v>
      </c>
      <c r="F65" s="13">
        <f t="shared" si="6"/>
        <v>18.884938469123696</v>
      </c>
      <c r="G65" s="14">
        <f t="shared" si="7"/>
        <v>17.884938469123696</v>
      </c>
      <c r="H65" s="12">
        <f t="shared" si="8"/>
        <v>3481991.575028509</v>
      </c>
      <c r="I65" s="12">
        <f>D65/(4509997/D65-1)</f>
        <v>12009.818036982071</v>
      </c>
      <c r="J65" s="12">
        <f t="shared" si="9"/>
        <v>56701.16866344458</v>
      </c>
      <c r="K65" s="15">
        <f t="shared" si="10"/>
        <v>0.47353567171183725</v>
      </c>
      <c r="L65" s="12">
        <f t="shared" si="11"/>
        <v>4106856.3866246887</v>
      </c>
      <c r="N65" s="4" t="s">
        <v>2</v>
      </c>
      <c r="O65" s="20">
        <f t="shared" si="12"/>
        <v>0.9395019999838683</v>
      </c>
      <c r="P65" s="20">
        <f t="shared" si="13"/>
        <v>0.979362599277405</v>
      </c>
      <c r="Q65" s="20">
        <f t="shared" si="13"/>
        <v>0.5896265564685483</v>
      </c>
      <c r="R65" s="20">
        <f t="shared" si="13"/>
        <v>0.5764009235014373</v>
      </c>
      <c r="S65" s="20">
        <f t="shared" si="13"/>
        <v>0.9538655056968456</v>
      </c>
      <c r="T65" s="20">
        <f t="shared" si="14"/>
        <v>0.9854091024472297</v>
      </c>
      <c r="U65" s="20">
        <f t="shared" si="14"/>
        <v>0.9395019999838683</v>
      </c>
      <c r="V65" s="20">
        <f t="shared" si="14"/>
        <v>0.5896265564685482</v>
      </c>
      <c r="W65" s="20">
        <f t="shared" si="15"/>
        <v>0.962445541869546</v>
      </c>
      <c r="X65" s="21">
        <f t="shared" si="16"/>
        <v>0.835082309521922</v>
      </c>
    </row>
    <row r="66" spans="1:24" ht="12.75" customHeight="1">
      <c r="A66" s="24" t="s">
        <v>1</v>
      </c>
      <c r="B66" s="30">
        <v>29.28</v>
      </c>
      <c r="C66" s="30">
        <v>2.155</v>
      </c>
      <c r="D66" s="16">
        <f t="shared" si="4"/>
        <v>249653.0054644809</v>
      </c>
      <c r="E66" s="16">
        <f t="shared" si="5"/>
        <v>4260343.994535519</v>
      </c>
      <c r="F66" s="17">
        <f t="shared" si="6"/>
        <v>17.06506191106782</v>
      </c>
      <c r="G66" s="18">
        <f t="shared" si="7"/>
        <v>16.06506191106782</v>
      </c>
      <c r="H66" s="16">
        <f t="shared" si="8"/>
        <v>3439358.9811762474</v>
      </c>
      <c r="I66" s="16">
        <f>D66/(4509997/D66-1)</f>
        <v>14629.481379294877</v>
      </c>
      <c r="J66" s="16">
        <f t="shared" si="9"/>
        <v>62413.251366120225</v>
      </c>
      <c r="K66" s="19">
        <f t="shared" si="10"/>
        <v>0.5303559547050131</v>
      </c>
      <c r="L66" s="16">
        <f t="shared" si="11"/>
        <v>4067264.176593121</v>
      </c>
      <c r="N66" s="4" t="s">
        <v>1</v>
      </c>
      <c r="O66" s="22">
        <f t="shared" si="12"/>
        <v>0.9241870198485045</v>
      </c>
      <c r="P66" s="22">
        <f t="shared" si="13"/>
        <v>0.9741382714975144</v>
      </c>
      <c r="Q66" s="22">
        <f t="shared" si="13"/>
        <v>0.5328062734753725</v>
      </c>
      <c r="R66" s="22">
        <f t="shared" si="13"/>
        <v>0.5177494201410558</v>
      </c>
      <c r="S66" s="22">
        <f t="shared" si="13"/>
        <v>0.9421866260046331</v>
      </c>
      <c r="T66" s="22">
        <f t="shared" si="14"/>
        <v>0.9818391421663986</v>
      </c>
      <c r="U66" s="22">
        <f t="shared" si="14"/>
        <v>0.9241870198485045</v>
      </c>
      <c r="V66" s="22">
        <f t="shared" si="14"/>
        <v>0.5328062734753725</v>
      </c>
      <c r="W66" s="22">
        <f t="shared" si="15"/>
        <v>0.9531670713192372</v>
      </c>
      <c r="X66" s="23">
        <f t="shared" si="16"/>
        <v>0.8092296797529548</v>
      </c>
    </row>
    <row r="67" spans="1:24" ht="12.75" customHeight="1">
      <c r="A67" s="24" t="s">
        <v>0</v>
      </c>
      <c r="B67" s="29">
        <v>33.404378041139225</v>
      </c>
      <c r="C67" s="29">
        <v>2.3550086505190313</v>
      </c>
      <c r="D67" s="12">
        <f t="shared" si="4"/>
        <v>265437.0608035033</v>
      </c>
      <c r="E67" s="12">
        <f t="shared" si="5"/>
        <v>4244559.939196496</v>
      </c>
      <c r="F67" s="13">
        <f t="shared" si="6"/>
        <v>15.990833858496655</v>
      </c>
      <c r="G67" s="14">
        <f t="shared" si="7"/>
        <v>14.990833858496655</v>
      </c>
      <c r="H67" s="12">
        <f t="shared" si="8"/>
        <v>3409907.585965576</v>
      </c>
      <c r="I67" s="12">
        <f>D67/(4509997/D67-1)</f>
        <v>16599.325785782243</v>
      </c>
      <c r="J67" s="12">
        <f t="shared" si="9"/>
        <v>66359.26520087583</v>
      </c>
      <c r="K67" s="15">
        <f t="shared" si="10"/>
        <v>0.5638955602766716</v>
      </c>
      <c r="L67" s="12">
        <f t="shared" si="11"/>
        <v>4040593.599262693</v>
      </c>
      <c r="N67" s="4" t="s">
        <v>0</v>
      </c>
      <c r="O67" s="20">
        <f t="shared" si="12"/>
        <v>0.9136071444092282</v>
      </c>
      <c r="P67" s="20">
        <f t="shared" si="13"/>
        <v>0.9705292079090112</v>
      </c>
      <c r="Q67" s="20">
        <f t="shared" si="13"/>
        <v>0.49926666790371393</v>
      </c>
      <c r="R67" s="20">
        <f t="shared" si="13"/>
        <v>0.4831288905472793</v>
      </c>
      <c r="S67" s="20">
        <f t="shared" si="13"/>
        <v>0.9341186369297673</v>
      </c>
      <c r="T67" s="20">
        <f t="shared" si="14"/>
        <v>0.9791547261282794</v>
      </c>
      <c r="U67" s="20">
        <f t="shared" si="14"/>
        <v>0.9136071444092282</v>
      </c>
      <c r="V67" s="20">
        <f t="shared" si="14"/>
        <v>0.49926666790371393</v>
      </c>
      <c r="W67" s="20">
        <f t="shared" si="15"/>
        <v>0.9469167971839261</v>
      </c>
      <c r="X67" s="21">
        <f t="shared" si="16"/>
        <v>0.7932884314804609</v>
      </c>
    </row>
    <row r="68" spans="1:24" ht="12.75" customHeight="1">
      <c r="A68" s="24" t="s">
        <v>13</v>
      </c>
      <c r="B68" s="30">
        <v>3.1555644628323987</v>
      </c>
      <c r="C68" s="30">
        <v>0</v>
      </c>
      <c r="D68" s="16">
        <f t="shared" si="4"/>
        <v>316900.51392656745</v>
      </c>
      <c r="E68" s="16">
        <f t="shared" si="5"/>
        <v>4193096.4860734325</v>
      </c>
      <c r="F68" s="17">
        <f t="shared" si="6"/>
        <v>13.23158626068073</v>
      </c>
      <c r="G68" s="18">
        <f t="shared" si="7"/>
        <v>12.23158626068073</v>
      </c>
      <c r="H68" s="16">
        <f t="shared" si="8"/>
        <v>3313882.1689052307</v>
      </c>
      <c r="I68" s="16">
        <f>D68/(4509997/168501-1)</f>
        <v>12299.45933317468</v>
      </c>
      <c r="J68" s="16">
        <f t="shared" si="9"/>
        <v>79225.12848164186</v>
      </c>
      <c r="K68" s="19">
        <f t="shared" si="10"/>
        <v>0.6500449359923665</v>
      </c>
      <c r="L68" s="16">
        <f t="shared" si="11"/>
        <v>3958011.1887120097</v>
      </c>
      <c r="N68" s="4" t="s">
        <v>13</v>
      </c>
      <c r="O68" s="22">
        <f t="shared" si="12"/>
        <v>0.8791117684096927</v>
      </c>
      <c r="P68" s="22">
        <f t="shared" si="13"/>
        <v>0.9587619611010312</v>
      </c>
      <c r="Q68" s="22">
        <f t="shared" si="13"/>
        <v>0.413117292188019</v>
      </c>
      <c r="R68" s="22">
        <f t="shared" si="13"/>
        <v>0.3942030680572594</v>
      </c>
      <c r="S68" s="22">
        <f t="shared" si="13"/>
        <v>0.9078131933264849</v>
      </c>
      <c r="T68" s="22">
        <f t="shared" si="14"/>
        <v>0.9850143922161879</v>
      </c>
      <c r="U68" s="22">
        <f t="shared" si="14"/>
        <v>0.8791117684096927</v>
      </c>
      <c r="V68" s="22">
        <f t="shared" si="14"/>
        <v>0.4131172921880191</v>
      </c>
      <c r="W68" s="22">
        <f t="shared" si="15"/>
        <v>0.9275635339117547</v>
      </c>
      <c r="X68" s="23">
        <f t="shared" si="16"/>
        <v>0.7508682522009047</v>
      </c>
    </row>
    <row r="69" spans="1:24" ht="12.75" customHeight="1">
      <c r="A69" s="24" t="s">
        <v>5</v>
      </c>
      <c r="B69" s="29">
        <v>5.443586488078627</v>
      </c>
      <c r="C69" s="29">
        <v>3.945</v>
      </c>
      <c r="D69" s="12">
        <f t="shared" si="4"/>
        <v>578202.4179169349</v>
      </c>
      <c r="E69" s="12">
        <f t="shared" si="5"/>
        <v>3931794.582083065</v>
      </c>
      <c r="F69" s="13">
        <f t="shared" si="6"/>
        <v>6.800031373524816</v>
      </c>
      <c r="G69" s="14">
        <f t="shared" si="7"/>
        <v>5.800031373524816</v>
      </c>
      <c r="H69" s="12">
        <f t="shared" si="8"/>
        <v>2826320.165451321</v>
      </c>
      <c r="I69" s="12">
        <f>D69/(4509997/D69-1)</f>
        <v>85029.37503613635</v>
      </c>
      <c r="J69" s="12">
        <f t="shared" si="9"/>
        <v>144550.60447923373</v>
      </c>
      <c r="K69" s="15">
        <f t="shared" si="10"/>
        <v>0.8508512858278379</v>
      </c>
      <c r="L69" s="12">
        <f t="shared" si="11"/>
        <v>3601179.1292389436</v>
      </c>
      <c r="N69" s="4" t="s">
        <v>5</v>
      </c>
      <c r="O69" s="20">
        <f t="shared" si="12"/>
        <v>0.7039640299556127</v>
      </c>
      <c r="P69" s="20">
        <f t="shared" si="13"/>
        <v>0.8990146295666119</v>
      </c>
      <c r="Q69" s="20">
        <f t="shared" si="13"/>
        <v>0.21231094235254763</v>
      </c>
      <c r="R69" s="20">
        <f t="shared" si="13"/>
        <v>0.18692507362038563</v>
      </c>
      <c r="S69" s="20">
        <f t="shared" si="13"/>
        <v>0.7742492351829839</v>
      </c>
      <c r="T69" s="20">
        <f t="shared" si="14"/>
        <v>0.8859013092127264</v>
      </c>
      <c r="U69" s="20">
        <f t="shared" si="14"/>
        <v>0.7039640299556127</v>
      </c>
      <c r="V69" s="20">
        <f t="shared" si="14"/>
        <v>0.21231094235254772</v>
      </c>
      <c r="W69" s="20">
        <f t="shared" si="15"/>
        <v>0.8439396151512943</v>
      </c>
      <c r="X69" s="21">
        <f t="shared" si="16"/>
        <v>0.6025088674833693</v>
      </c>
    </row>
    <row r="70" spans="1:24" ht="12.75" customHeight="1">
      <c r="A70" s="25" t="s">
        <v>14</v>
      </c>
      <c r="B70" s="30">
        <v>1.9242906016800028</v>
      </c>
      <c r="C70" s="30">
        <v>9.722222222222237</v>
      </c>
      <c r="D70" s="16">
        <f t="shared" si="4"/>
        <v>1491894.2505151175</v>
      </c>
      <c r="E70" s="16">
        <f t="shared" si="5"/>
        <v>3018102.7494848827</v>
      </c>
      <c r="F70" s="17">
        <f t="shared" si="6"/>
        <v>2.023000456260757</v>
      </c>
      <c r="G70" s="18">
        <f t="shared" si="7"/>
        <v>1.0230004562607569</v>
      </c>
      <c r="H70" s="16">
        <f t="shared" si="8"/>
        <v>1121466.8381771885</v>
      </c>
      <c r="I70" s="16">
        <f>D70/(4509997/1486933-1)</f>
        <v>733807.4197573044</v>
      </c>
      <c r="J70" s="16">
        <f t="shared" si="9"/>
        <v>372973.5626287794</v>
      </c>
      <c r="K70" s="19">
        <f t="shared" si="10"/>
        <v>1</v>
      </c>
      <c r="L70" s="16">
        <f t="shared" si="11"/>
        <v>2549090.5068551986</v>
      </c>
      <c r="N70" s="3" t="s">
        <v>14</v>
      </c>
      <c r="O70" s="22">
        <f t="shared" si="12"/>
        <v>0.09152663214225881</v>
      </c>
      <c r="P70" s="22">
        <f t="shared" si="13"/>
        <v>0.690096715043696</v>
      </c>
      <c r="Q70" s="22">
        <f t="shared" si="13"/>
        <v>0.06316222818038557</v>
      </c>
      <c r="R70" s="22">
        <f t="shared" si="13"/>
        <v>0.032969551936064524</v>
      </c>
      <c r="S70" s="22">
        <f t="shared" si="13"/>
        <v>0.30721743854632044</v>
      </c>
      <c r="T70" s="22">
        <f t="shared" si="14"/>
        <v>0.001775546440061226</v>
      </c>
      <c r="U70" s="22">
        <f t="shared" si="14"/>
        <v>0.09152663214225881</v>
      </c>
      <c r="V70" s="22">
        <f t="shared" si="14"/>
        <v>0.06316222818038557</v>
      </c>
      <c r="W70" s="22">
        <f t="shared" si="15"/>
        <v>0.5973816864244227</v>
      </c>
      <c r="X70" s="23">
        <f t="shared" si="16"/>
        <v>0.2154242954484282</v>
      </c>
    </row>
    <row r="71" spans="10:24" ht="12.75" customHeight="1">
      <c r="J71" s="46" t="s">
        <v>25</v>
      </c>
      <c r="K71" s="46"/>
      <c r="L71" s="46"/>
      <c r="V71" s="46" t="s">
        <v>25</v>
      </c>
      <c r="W71" s="46"/>
      <c r="X71" s="46"/>
    </row>
    <row r="90" spans="10:24" ht="12.75" customHeight="1">
      <c r="J90" s="47" t="s">
        <v>25</v>
      </c>
      <c r="K90" s="47"/>
      <c r="L90" s="47"/>
      <c r="V90" s="47" t="s">
        <v>25</v>
      </c>
      <c r="W90" s="47"/>
      <c r="X90" s="47"/>
    </row>
    <row r="91" spans="1:39" ht="12.75" customHeight="1">
      <c r="A91" s="37" t="s">
        <v>28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9"/>
      <c r="N91" s="37" t="s">
        <v>28</v>
      </c>
      <c r="O91" s="38"/>
      <c r="P91" s="38"/>
      <c r="Q91" s="38"/>
      <c r="R91" s="38"/>
      <c r="S91" s="38"/>
      <c r="T91" s="38"/>
      <c r="U91" s="38"/>
      <c r="V91" s="38"/>
      <c r="W91" s="38"/>
      <c r="X91" s="50"/>
      <c r="Z91" s="37" t="s">
        <v>20</v>
      </c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0"/>
    </row>
    <row r="92" spans="1:39" ht="12.75" customHeight="1">
      <c r="A92" s="40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2"/>
      <c r="N92" s="40"/>
      <c r="O92" s="41"/>
      <c r="P92" s="41"/>
      <c r="Q92" s="41"/>
      <c r="R92" s="41"/>
      <c r="S92" s="41"/>
      <c r="T92" s="41"/>
      <c r="U92" s="41"/>
      <c r="V92" s="41"/>
      <c r="W92" s="41"/>
      <c r="X92" s="51"/>
      <c r="Z92" s="56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1"/>
    </row>
    <row r="93" spans="1:39" ht="12.75" customHeight="1">
      <c r="A93" s="43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5"/>
      <c r="N93" s="52"/>
      <c r="O93" s="53"/>
      <c r="P93" s="53"/>
      <c r="Q93" s="53"/>
      <c r="R93" s="53"/>
      <c r="S93" s="53"/>
      <c r="T93" s="53"/>
      <c r="U93" s="53"/>
      <c r="V93" s="53"/>
      <c r="W93" s="53"/>
      <c r="X93" s="54"/>
      <c r="Z93" s="58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4"/>
    </row>
  </sheetData>
  <mergeCells count="26">
    <mergeCell ref="A91:L93"/>
    <mergeCell ref="Z28:AM30"/>
    <mergeCell ref="Z91:AM93"/>
    <mergeCell ref="J71:L71"/>
    <mergeCell ref="J90:L90"/>
    <mergeCell ref="V59:X59"/>
    <mergeCell ref="V71:X71"/>
    <mergeCell ref="V90:X90"/>
    <mergeCell ref="N1:X2"/>
    <mergeCell ref="N32:X33"/>
    <mergeCell ref="N60:X61"/>
    <mergeCell ref="N91:X93"/>
    <mergeCell ref="N28:X30"/>
    <mergeCell ref="V8:X8"/>
    <mergeCell ref="V27:X27"/>
    <mergeCell ref="V31:X31"/>
    <mergeCell ref="V40:X40"/>
    <mergeCell ref="A1:L2"/>
    <mergeCell ref="A28:L30"/>
    <mergeCell ref="A32:L33"/>
    <mergeCell ref="A60:L61"/>
    <mergeCell ref="J8:L8"/>
    <mergeCell ref="J27:L27"/>
    <mergeCell ref="J31:L31"/>
    <mergeCell ref="J40:L40"/>
    <mergeCell ref="J59:L59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 Rico</cp:lastModifiedBy>
  <cp:lastPrinted>2008-06-20T03:42:53Z</cp:lastPrinted>
  <dcterms:modified xsi:type="dcterms:W3CDTF">2009-09-27T16:26:04Z</dcterms:modified>
  <cp:category/>
  <cp:version/>
  <cp:contentType/>
  <cp:contentStatus/>
</cp:coreProperties>
</file>