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ROI Model High Level" sheetId="1" r:id="rId1"/>
    <sheet name="Instructions" sheetId="2" r:id="rId2"/>
  </sheets>
  <definedNames>
    <definedName name="_xlnm.Print_Area" localSheetId="0">'ROI Model High Level'!$A$1:$J$182</definedName>
  </definedNames>
  <calcPr fullCalcOnLoad="1"/>
</workbook>
</file>

<file path=xl/sharedStrings.xml><?xml version="1.0" encoding="utf-8"?>
<sst xmlns="http://schemas.openxmlformats.org/spreadsheetml/2006/main" count="375" uniqueCount="159">
  <si>
    <r>
      <t>Total Costs-The Total Costs are the sum of the Inspections, Training, Process, Preparation, Appraisal, and Audit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</si>
  <si>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Total Benefits-The Total Benefits are calculated by subtracting the New Costs from the Old Costs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</si>
  <si>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t>
    </r>
  </si>
  <si>
    <r>
      <t>Costs-The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come from Table 4-Cost and Benefit Summary.</t>
    </r>
  </si>
  <si>
    <r>
      <t>Benefits-The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come from Table 4-Cost and Benefit Summary.</t>
    </r>
  </si>
  <si>
    <r>
      <t>NPV-The NPV is calculated by evaluating the Costs and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NPV Formula.</t>
    </r>
  </si>
  <si>
    <r>
      <t>B/CR-The B/CR is calculated by evaluating the NPV and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B/CR Formula.</t>
    </r>
  </si>
  <si>
    <r>
      <t>ROI%-The ROI% is calculated by evaluating the NPV and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ROI% Formula.</t>
    </r>
  </si>
  <si>
    <r>
      <t>BEP-The BEP is calculated by evaluating the Costs against the Old Costs and New Costs from Table 4-Cost and Benefit Summary,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BEP Formula.</t>
    </r>
  </si>
  <si>
    <r>
      <t>Cost/Person-The Cost/Person is calculated by evaluating the Costs against the Team Size from Table 1-Cost Model Inputs,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using the Cost/Person Formula.</t>
    </r>
  </si>
  <si>
    <r>
      <t>Costs-The Costs are calculated by normalizing the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</si>
  <si>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Benefits-The Benefits are calculated by normalizing the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</si>
  <si>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NPV-The NPV is calculated by normalizing the NPV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</si>
  <si>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B/CR-The B/CR is calculated by normalizing the B/CR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</si>
  <si>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ROI%-The ROI% is calculated by normalizing the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</si>
  <si>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BEP-The BEP is calculated by normalizing the BEP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</si>
  <si>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Cost/Person-The Cost/Person is calculated by normalizing the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</si>
  <si>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6-ROI Summary (Normalized).</t>
    </r>
  </si>
  <si>
    <r>
      <t>Costs-The Costs are graphed from the normalized Costs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</si>
  <si>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Benefits-The Benefits are graphed from the normalized Benefits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</si>
  <si>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NPV-The NPV is graphed from the normalized NPV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</si>
  <si>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B/CR-The B/CR is graphed from the normalized B/CR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</si>
  <si>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ROI%-The ROI% is graphed from the normalized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</si>
  <si>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BEP-The BEP is graphed from the normalized BEP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</si>
  <si>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Cost/Person-The Cost/Person is graphed from the normalized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6-ROI Summary (Normalized).</t>
    </r>
  </si>
  <si>
    <r>
      <t>ROI%-The ROI% is graphed from the ROI%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5-ROI Summary.</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</si>
  <si>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from Table 5-ROI Summary.</t>
    </r>
  </si>
  <si>
    <r>
      <t>Cost/Person-The Cost/Person is graphed from the Cost/Person for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in Table 5-ROI Summary.</t>
    </r>
  </si>
  <si>
    <t>ISO 9001</t>
  </si>
  <si>
    <t>Costs</t>
  </si>
  <si>
    <t>Benefits</t>
  </si>
  <si>
    <t>NPV</t>
  </si>
  <si>
    <t>B/CR</t>
  </si>
  <si>
    <t>BEP</t>
  </si>
  <si>
    <r>
      <t>CMMI</t>
    </r>
    <r>
      <rPr>
        <b/>
        <vertAlign val="superscript"/>
        <sz val="10"/>
        <rFont val="Times New Roman"/>
        <family val="1"/>
      </rPr>
      <t>®</t>
    </r>
  </si>
  <si>
    <r>
      <t>SW-CMM</t>
    </r>
    <r>
      <rPr>
        <b/>
        <vertAlign val="superscript"/>
        <sz val="10"/>
        <rFont val="Times New Roman"/>
        <family val="1"/>
      </rPr>
      <t>®</t>
    </r>
  </si>
  <si>
    <r>
      <t>PSP</t>
    </r>
    <r>
      <rPr>
        <b/>
        <vertAlign val="superscript"/>
        <sz val="10"/>
        <rFont val="Times New Roman"/>
        <family val="1"/>
      </rPr>
      <t>sm</t>
    </r>
  </si>
  <si>
    <r>
      <t>TSP</t>
    </r>
    <r>
      <rPr>
        <b/>
        <vertAlign val="superscript"/>
        <sz val="10"/>
        <rFont val="Times New Roman"/>
        <family val="1"/>
      </rPr>
      <t>sm</t>
    </r>
  </si>
  <si>
    <t>Inspections</t>
  </si>
  <si>
    <t>Factor</t>
  </si>
  <si>
    <t>Preparation</t>
  </si>
  <si>
    <t>Audit</t>
  </si>
  <si>
    <t>Training</t>
  </si>
  <si>
    <t>Old Costs</t>
  </si>
  <si>
    <t>New Costs</t>
  </si>
  <si>
    <t>Method</t>
  </si>
  <si>
    <t>Hours</t>
  </si>
  <si>
    <t>Cost</t>
  </si>
  <si>
    <t>Process</t>
  </si>
  <si>
    <t>Appraisal</t>
  </si>
  <si>
    <t>n/a</t>
  </si>
  <si>
    <t>Cost/Person</t>
  </si>
  <si>
    <r>
      <t>sm</t>
    </r>
    <r>
      <rPr>
        <sz val="10"/>
        <rFont val="Times New Roman"/>
        <family val="1"/>
      </rPr>
      <t xml:space="preserve"> PSP and TSP are service marks of Carnegie Mellon University</t>
    </r>
  </si>
  <si>
    <r>
      <t>®</t>
    </r>
    <r>
      <rPr>
        <sz val="10"/>
        <rFont val="Times New Roman"/>
        <family val="1"/>
      </rPr>
      <t xml:space="preserve"> SW-CMM and CMMI are registered in the U.S. Patent and Trademark Office</t>
    </r>
  </si>
  <si>
    <t>Cost/Benefit Model</t>
  </si>
  <si>
    <t>Type</t>
  </si>
  <si>
    <t>Review Rate</t>
  </si>
  <si>
    <t>Team Size</t>
  </si>
  <si>
    <t>LOC</t>
  </si>
  <si>
    <t>Fee</t>
  </si>
  <si>
    <t>Rate</t>
  </si>
  <si>
    <t>Expenses</t>
  </si>
  <si>
    <t>Effort</t>
  </si>
  <si>
    <t>Test Hours</t>
  </si>
  <si>
    <t>Inspection Hours</t>
  </si>
  <si>
    <t>Rework Savings</t>
  </si>
  <si>
    <t>LOC Per Hour</t>
  </si>
  <si>
    <t>No. of Projects</t>
  </si>
  <si>
    <t>Inspections (Effort)</t>
  </si>
  <si>
    <t>Inspections (Training)</t>
  </si>
  <si>
    <r>
      <t>PSP</t>
    </r>
    <r>
      <rPr>
        <b/>
        <vertAlign val="superscript"/>
        <sz val="10"/>
        <rFont val="Times New Roman"/>
        <family val="1"/>
      </rPr>
      <t>sm</t>
    </r>
    <r>
      <rPr>
        <b/>
        <sz val="10"/>
        <rFont val="Times New Roman"/>
        <family val="1"/>
      </rPr>
      <t xml:space="preserve"> (Training)</t>
    </r>
  </si>
  <si>
    <r>
      <t>TSP</t>
    </r>
    <r>
      <rPr>
        <b/>
        <vertAlign val="superscript"/>
        <sz val="10"/>
        <rFont val="Times New Roman"/>
        <family val="1"/>
      </rPr>
      <t>sm</t>
    </r>
    <r>
      <rPr>
        <b/>
        <sz val="10"/>
        <rFont val="Times New Roman"/>
        <family val="1"/>
      </rPr>
      <t xml:space="preserve"> (Training)</t>
    </r>
  </si>
  <si>
    <r>
      <t>SW-CMM</t>
    </r>
    <r>
      <rPr>
        <b/>
        <vertAlign val="superscript"/>
        <sz val="10"/>
        <rFont val="Times New Roman"/>
        <family val="1"/>
      </rPr>
      <t>®</t>
    </r>
    <r>
      <rPr>
        <b/>
        <sz val="10"/>
        <rFont val="Times New Roman"/>
        <family val="1"/>
      </rPr>
      <t xml:space="preserve"> (Process)</t>
    </r>
  </si>
  <si>
    <t>ISO 9001 (Process)</t>
  </si>
  <si>
    <r>
      <t>CMMI</t>
    </r>
    <r>
      <rPr>
        <b/>
        <vertAlign val="superscript"/>
        <sz val="10"/>
        <rFont val="Times New Roman"/>
        <family val="1"/>
      </rPr>
      <t>®</t>
    </r>
    <r>
      <rPr>
        <b/>
        <sz val="10"/>
        <rFont val="Times New Roman"/>
        <family val="1"/>
      </rPr>
      <t xml:space="preserve"> (Process)</t>
    </r>
  </si>
  <si>
    <t>LOC / (Review_Rate x 2) x (Team_Size x 4 + 1)</t>
  </si>
  <si>
    <t>Team_Size x (Fee / Rate + Hours)</t>
  </si>
  <si>
    <t>Team_Size x ((Fee + Expenses) / Rate + Hours)</t>
  </si>
  <si>
    <t>Team_Size x ((Fee + Expenses) / Rate + Hours) + PSP</t>
  </si>
  <si>
    <t>561 + 1,176 x Number_of_Projects</t>
  </si>
  <si>
    <t>546 + 560 x Number_of_Projects</t>
  </si>
  <si>
    <t>(10,826 + 8,008 x Number_of_Projects) / 2</t>
  </si>
  <si>
    <t>LOC x 10.51 - Test_Hours x 9</t>
  </si>
  <si>
    <t>LOC x 10.51 - Inspection_Hours x 99 - Test_Hours x 9</t>
  </si>
  <si>
    <t>LOC x (10 + Effort) - Inspection_Hours x 99 - Test_Hours x 9</t>
  </si>
  <si>
    <t>LOC x (10 + Effort) - Test_Hours x 9 - Rework_Savings</t>
  </si>
  <si>
    <t>LOC / LOC_Per_Hour</t>
  </si>
  <si>
    <t>ROI%</t>
  </si>
  <si>
    <t>1. Cost Model Inputs</t>
  </si>
  <si>
    <t>2. Benefit Model Inputs</t>
  </si>
  <si>
    <t>4. Cost and Benefit Summary</t>
  </si>
  <si>
    <t>8. ROI% Histogram</t>
  </si>
  <si>
    <t>9. Cost/Benefit/ROI% Histogram (Normalized)</t>
  </si>
  <si>
    <t>10. Cost Per Person Histogram</t>
  </si>
  <si>
    <t>5. ROI Summary</t>
  </si>
  <si>
    <t>6. ROI Summary (Normalized)</t>
  </si>
  <si>
    <t>Metric</t>
  </si>
  <si>
    <t>Sum (Costs)</t>
  </si>
  <si>
    <t>Sum (Benefits)</t>
  </si>
  <si>
    <t>Benefits / (1 + Devaluation_Rate) ^ Years</t>
  </si>
  <si>
    <t>NPV / Costs</t>
  </si>
  <si>
    <t>(NPV - Costs) / Costs x 100%</t>
  </si>
  <si>
    <t>Costs / (Old_Costs / New Costs - 1)</t>
  </si>
  <si>
    <t>Costs / Team_Size</t>
  </si>
  <si>
    <t>Formula</t>
  </si>
  <si>
    <t>7. ROI Summary Histogram (Normalized)</t>
  </si>
  <si>
    <t>3. Cost and Benefit Models</t>
  </si>
  <si>
    <t>Total Costs</t>
  </si>
  <si>
    <t>Total Benefits</t>
  </si>
  <si>
    <t>ROI Model High-Level</t>
  </si>
  <si>
    <t>Cost Model Inputs</t>
  </si>
  <si>
    <t>a.</t>
  </si>
  <si>
    <t>b.</t>
  </si>
  <si>
    <t>LOC-The LOC or lines of code refers to the number of software source lines of code that are input into the Inspection (Effort) Cost Model, which outputs staff hours.</t>
  </si>
  <si>
    <t>c.</t>
  </si>
  <si>
    <t>d.</t>
  </si>
  <si>
    <t>e.</t>
  </si>
  <si>
    <t>f.</t>
  </si>
  <si>
    <t>g.</t>
  </si>
  <si>
    <t>h.</t>
  </si>
  <si>
    <t>i.</t>
  </si>
  <si>
    <t>Benefit Model Inputs</t>
  </si>
  <si>
    <t>Rework Savings-The Rework Savings refer to the number of Software Maintenance Process hours saved that are input into the ISO 9001 Benefit Model, which outputs staff hours.</t>
  </si>
  <si>
    <t>Cost and Benefit Models</t>
  </si>
  <si>
    <t>Type-The Type refers to the kind of model, which are Cost and Benefit Models.</t>
  </si>
  <si>
    <t>Cost and Benefit Summary</t>
  </si>
  <si>
    <t>ROI Summary</t>
  </si>
  <si>
    <t>Metric-The Metric refers to one of the six types of ROI metrics: Costs, Benefits, NPV, B/CR, ROI%, BEP, and Cost/Person.</t>
  </si>
  <si>
    <t>Formula-The Formula refers to one of the parametric ROI equations for Costs, Benefits, NPV, B/CR, ROI%, BEP, and Cost/Person.</t>
  </si>
  <si>
    <t>j.</t>
  </si>
  <si>
    <t>ROI Summary (Normalized)</t>
  </si>
  <si>
    <t>ROI Summary Histogram (Normalized)</t>
  </si>
  <si>
    <t>ROI% Histogram</t>
  </si>
  <si>
    <t>Cost/Benefit/ROI% Histogram (Normalized)</t>
  </si>
  <si>
    <t>Cost Per Person Histogram</t>
  </si>
  <si>
    <t>Review Rate-The Review Rate refers to the number of software source lines of code to review per hour that are input into the Inspection (Effort) Cost Model, which outputs staff hours.</t>
  </si>
  <si>
    <r>
      <t>®</t>
    </r>
    <r>
      <rPr>
        <sz val="10"/>
        <rFont val="Times New Roman"/>
        <family val="1"/>
      </rPr>
      <t xml:space="preserve"> SW-CMM and CMMI are registered in the U.S. Patent and Trademark Office by Carnegie Mellon University</t>
    </r>
  </si>
  <si>
    <r>
      <t xml:space="preserve">The ROI Model High-Level is a companion to the ROI article, </t>
    </r>
    <r>
      <rPr>
        <i/>
        <sz val="10"/>
        <rFont val="Times New Roman"/>
        <family val="1"/>
      </rPr>
      <t>Practical Metrics for Return on Investment</t>
    </r>
    <r>
      <rPr>
        <sz val="10"/>
        <rFont val="Times New Roman"/>
        <family val="1"/>
      </rPr>
      <t>. It is an extremely powerful spreadsheet for estimating the ROI of the Software Inspection Process, Personal Software Processsm, Team Software Processsm, Software Capability Maturity Model</t>
    </r>
    <r>
      <rPr>
        <vertAlign val="superscript"/>
        <sz val="10"/>
        <rFont val="Times New Roman"/>
        <family val="1"/>
      </rPr>
      <t>®</t>
    </r>
    <r>
      <rPr>
        <sz val="10"/>
        <rFont val="Times New Roman"/>
        <family val="1"/>
      </rPr>
      <t>, ISO 9001, and Capability Maturity Model Integration</t>
    </r>
    <r>
      <rPr>
        <vertAlign val="superscript"/>
        <sz val="10"/>
        <rFont val="Times New Roman"/>
        <family val="1"/>
      </rPr>
      <t>®</t>
    </r>
    <r>
      <rPr>
        <sz val="10"/>
        <rFont val="Times New Roman"/>
        <family val="1"/>
      </rPr>
      <t>. It automates six ROI metrics, 14 cost and benefit models, and four ROI analyses for estimating the ROI of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And, it has four data-driven bar charts for graphically illustrating the costs, benefits, and ROI of blockbuster Software Process Improvement (SPI) methods. It contains dozens of variable input fields, which when stimulated with your population of unique data, can instantly forecast the ROI of SPI for your portfolio of software assets. It can be easily tailored and expanded to include additional cost and benefit data, an organization's unique performance characteristics, and completely new SPI methods. More importantly, it is highly extensible, and can be enhanced within minutes to include Visual Basic macros, which can automate ROI estimation to the point of utter simplicity.</t>
    </r>
  </si>
  <si>
    <r>
      <t>Method-The Method refers to the Inspections (Effort), Inspections (Training), PSP</t>
    </r>
    <r>
      <rPr>
        <vertAlign val="superscript"/>
        <sz val="10"/>
        <rFont val="Times New Roman"/>
        <family val="1"/>
      </rPr>
      <t>sm</t>
    </r>
    <r>
      <rPr>
        <sz val="10"/>
        <rFont val="Times New Roman"/>
        <family val="1"/>
      </rPr>
      <t xml:space="preserve"> (Training), TSP</t>
    </r>
    <r>
      <rPr>
        <vertAlign val="superscript"/>
        <sz val="10"/>
        <rFont val="Times New Roman"/>
        <family val="1"/>
      </rPr>
      <t>sm</t>
    </r>
    <r>
      <rPr>
        <sz val="10"/>
        <rFont val="Times New Roman"/>
        <family val="1"/>
      </rPr>
      <t xml:space="preserve"> (Training), SW-CMM</t>
    </r>
    <r>
      <rPr>
        <vertAlign val="superscript"/>
        <sz val="10"/>
        <rFont val="Times New Roman"/>
        <family val="1"/>
      </rPr>
      <t>®</t>
    </r>
    <r>
      <rPr>
        <sz val="10"/>
        <rFont val="Times New Roman"/>
        <family val="1"/>
      </rPr>
      <t xml:space="preserve"> (Process), ISO 9001 (Process), and CMMI</t>
    </r>
    <r>
      <rPr>
        <vertAlign val="superscript"/>
        <sz val="10"/>
        <rFont val="Times New Roman"/>
        <family val="1"/>
      </rPr>
      <t>®</t>
    </r>
    <r>
      <rPr>
        <sz val="10"/>
        <rFont val="Times New Roman"/>
        <family val="1"/>
      </rPr>
      <t xml:space="preserve"> (Process) Cost Models.</t>
    </r>
  </si>
  <si>
    <r>
      <t>Team Size-The Team Size refers to the number of people that are input into the Inspections (Effort),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 The Team Size also refers to the number of people per project for estimating Cost per Person in Table 5-ROI Summary for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t>
    </r>
  </si>
  <si>
    <r>
      <t>Fee-The Fee refers to the training costs that are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</si>
  <si>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Expenses-The Expenses refer to the hotel, meals, and airfare costs that are input into the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</si>
  <si>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Rate-The Rate refers to the hourly cost per employee that is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</si>
  <si>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Hours-The Hours refer to the training times that are input into the Inspections (Training), PSP</t>
    </r>
    <r>
      <rPr>
        <vertAlign val="superscript"/>
        <sz val="10"/>
        <rFont val="Times New Roman"/>
        <family val="1"/>
      </rPr>
      <t>sm</t>
    </r>
    <r>
      <rPr>
        <sz val="10"/>
        <rFont val="Times New Roman"/>
        <family val="1"/>
      </rPr>
      <t xml:space="preserve"> (Training), and TSP</t>
    </r>
    <r>
      <rPr>
        <vertAlign val="superscript"/>
        <sz val="10"/>
        <rFont val="Times New Roman"/>
        <family val="1"/>
      </rPr>
      <t>sm</t>
    </r>
    <r>
      <rPr>
        <sz val="10"/>
        <rFont val="Times New Roman"/>
        <family val="1"/>
      </rPr>
      <t xml:space="preserve"> (Training) Cost Models, which output staff hours.</t>
    </r>
  </si>
  <si>
    <r>
      <t>No. of Projects-The No. of Projects refers to the number of projects to appraise or audit that are input into the SW-CMM</t>
    </r>
    <r>
      <rPr>
        <vertAlign val="superscript"/>
        <sz val="10"/>
        <rFont val="Times New Roman"/>
        <family val="1"/>
      </rPr>
      <t>®</t>
    </r>
    <r>
      <rPr>
        <sz val="10"/>
        <rFont val="Times New Roman"/>
        <family val="1"/>
      </rPr>
      <t xml:space="preserve"> (Process), ISO 9001 (Process), and CMMI</t>
    </r>
    <r>
      <rPr>
        <vertAlign val="superscript"/>
        <sz val="10"/>
        <rFont val="Times New Roman"/>
        <family val="1"/>
      </rPr>
      <t>®</t>
    </r>
    <r>
      <rPr>
        <sz val="10"/>
        <rFont val="Times New Roman"/>
        <family val="1"/>
      </rPr>
      <t xml:space="preserve"> (Process) Cost Models, which output staff hours.</t>
    </r>
  </si>
  <si>
    <r>
      <t>Method-The Method refers 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t>
    </r>
  </si>
  <si>
    <r>
      <t>LOC-The LOC or lines of code refers to the number of software source lines of code that are input into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</si>
  <si>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Effort-The Effort refers to the number of hours to produce the specified LOC (divided by 10,000) that are input into the Old Costs, Inspections,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</si>
  <si>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Inspection Hours-The Inspection Hours refer to the number Software Inspection Process hours that are input into the Inspections, SW-CMM</t>
    </r>
    <r>
      <rPr>
        <vertAlign val="superscript"/>
        <sz val="10"/>
        <rFont val="Times New Roman"/>
        <family val="1"/>
      </rPr>
      <t>®</t>
    </r>
    <r>
      <rPr>
        <sz val="10"/>
        <rFont val="Times New Roman"/>
        <family val="1"/>
      </rPr>
      <t>, and CMMI</t>
    </r>
    <r>
      <rPr>
        <vertAlign val="superscript"/>
        <sz val="10"/>
        <rFont val="Times New Roman"/>
        <family val="1"/>
      </rPr>
      <t>®</t>
    </r>
    <r>
      <rPr>
        <sz val="10"/>
        <rFont val="Times New Roman"/>
        <family val="1"/>
      </rPr>
      <t xml:space="preserve"> Benefit Models, which output staff hours.</t>
    </r>
  </si>
  <si>
    <r>
      <t>Test Hours-The Test Hours refer to the number Software Test Process hours that are input into the Old Costs, Inspections,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Benefit Models, which output staff hours.</t>
    </r>
  </si>
  <si>
    <r>
      <t>Method-The Method refers to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</si>
  <si>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Cost/Benefit Model-The Cost/Benefit Model refers to the top-down parametric equations for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</si>
  <si>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Hours-The Hours refer to the number of staff hours, which are output from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</si>
  <si>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Rate-The Rate refers to the hourly cost per employee, which is multiplied by the output of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Costand Benefit Models.</t>
    </r>
  </si>
  <si>
    <r>
      <t>Cost-The Cost refers to the product of the Hours and Rate for the Old Costs,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Cost and Benefit Models.</t>
    </r>
  </si>
  <si>
    <r>
      <t>Factor-The Factor refers to the Cost and Benefit Factors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</si>
  <si>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Costs-The Costs refer to the Cost Factors of Inspections, Training, Process, Preparation, Appraisal, and Audit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</si>
  <si>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Benefits-The Benefits refer to the Benefit Factors of Old Costs and New Costs for the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xml:space="preserve"> Methods.</t>
    </r>
  </si>
  <si>
    <r>
      <t>Method-The Method refers to Inspections, PSP</t>
    </r>
    <r>
      <rPr>
        <vertAlign val="superscript"/>
        <sz val="10"/>
        <rFont val="Times New Roman"/>
        <family val="1"/>
      </rPr>
      <t>sm</t>
    </r>
    <r>
      <rPr>
        <sz val="10"/>
        <rFont val="Times New Roman"/>
        <family val="1"/>
      </rPr>
      <t>, TSP</t>
    </r>
    <r>
      <rPr>
        <vertAlign val="superscript"/>
        <sz val="10"/>
        <rFont val="Times New Roman"/>
        <family val="1"/>
      </rPr>
      <t>sm</t>
    </r>
    <r>
      <rPr>
        <sz val="10"/>
        <rFont val="Times New Roman"/>
        <family val="1"/>
      </rPr>
      <t>, SW-CMM</t>
    </r>
    <r>
      <rPr>
        <vertAlign val="superscript"/>
        <sz val="10"/>
        <rFont val="Times New Roman"/>
        <family val="1"/>
      </rPr>
      <t>®</t>
    </r>
    <r>
      <rPr>
        <sz val="10"/>
        <rFont val="Times New Roman"/>
        <family val="1"/>
      </rPr>
      <t>, ISO 9001, and CMMI</t>
    </r>
    <r>
      <rPr>
        <vertAlign val="superscript"/>
        <sz val="10"/>
        <rFont val="Times New Roman"/>
        <family val="1"/>
      </rPr>
      <t>®</t>
    </r>
    <r>
      <rPr>
        <sz val="10"/>
        <rFont val="Times New Roman"/>
        <family val="1"/>
      </rPr>
      <t>. (The Cost and Benefit Factor values for each Method are automatically inserted from Table 3-Cost and Benefit Models, according to the corresponding letter.)</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</si>
</sst>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1&quot;"/>
    <numFmt numFmtId="166" formatCode="#,###&quot;%&quot;"/>
    <numFmt numFmtId="167" formatCode="&quot;$&quot;#,##0.00"/>
    <numFmt numFmtId="168" formatCode="#,##0.0000"/>
    <numFmt numFmtId="169" formatCode="\a\ &quot;$&quot;#,###"/>
    <numFmt numFmtId="170" formatCode="\b\ &quot;$&quot;#,###"/>
    <numFmt numFmtId="171" formatCode="\d\ &quot;$&quot;#,###"/>
    <numFmt numFmtId="172" formatCode="\e\ &quot;$&quot;#,###"/>
    <numFmt numFmtId="173" formatCode="\c\ &quot;$&quot;#,###"/>
    <numFmt numFmtId="174" formatCode="\f\ &quot;$&quot;#,###"/>
    <numFmt numFmtId="175" formatCode="\g\ &quot;$&quot;#,###"/>
    <numFmt numFmtId="176" formatCode="\h\ &quot;$&quot;#,###"/>
    <numFmt numFmtId="177" formatCode="\i\ &quot;$&quot;#,###"/>
    <numFmt numFmtId="178" formatCode="\j\ &quot;$&quot;#,###"/>
    <numFmt numFmtId="179" formatCode="\k\ &quot;$&quot;#,###"/>
    <numFmt numFmtId="180" formatCode="\l\ &quot;$&quot;#,###"/>
    <numFmt numFmtId="181" formatCode="\m\ &quot;$&quot;#,###"/>
    <numFmt numFmtId="182" formatCode="\n\ &quot;$&quot;#,###"/>
  </numFmts>
  <fonts count="12">
    <font>
      <sz val="10"/>
      <name val="Arial"/>
      <family val="0"/>
    </font>
    <font>
      <sz val="10"/>
      <name val="Times New Roman"/>
      <family val="1"/>
    </font>
    <font>
      <sz val="8"/>
      <name val="Arial"/>
      <family val="0"/>
    </font>
    <font>
      <b/>
      <sz val="10"/>
      <name val="Times New Roman"/>
      <family val="1"/>
    </font>
    <font>
      <b/>
      <vertAlign val="superscript"/>
      <sz val="10"/>
      <name val="Times New Roman"/>
      <family val="1"/>
    </font>
    <font>
      <vertAlign val="superscript"/>
      <sz val="10"/>
      <name val="Times New Roman"/>
      <family val="1"/>
    </font>
    <font>
      <sz val="16"/>
      <color indexed="9"/>
      <name val="Arial Black"/>
      <family val="2"/>
    </font>
    <font>
      <sz val="12"/>
      <name val="Arial Black"/>
      <family val="2"/>
    </font>
    <font>
      <sz val="14"/>
      <name val="Arial Black"/>
      <family val="2"/>
    </font>
    <font>
      <sz val="10"/>
      <name val="Arial Black"/>
      <family val="2"/>
    </font>
    <font>
      <sz val="12"/>
      <color indexed="9"/>
      <name val="Arial Black"/>
      <family val="2"/>
    </font>
    <font>
      <i/>
      <sz val="10"/>
      <name val="Times New Roman"/>
      <family val="1"/>
    </font>
  </fonts>
  <fills count="11">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8"/>
        <bgColor indexed="64"/>
      </patternFill>
    </fill>
    <fill>
      <patternFill patternType="solid">
        <fgColor indexed="11"/>
        <bgColor indexed="64"/>
      </patternFill>
    </fill>
    <fill>
      <patternFill patternType="solid">
        <fgColor indexed="15"/>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3" fillId="0" borderId="0" xfId="0" applyFont="1" applyAlignment="1">
      <alignment/>
    </xf>
    <xf numFmtId="0" fontId="1" fillId="0" borderId="0" xfId="0" applyFont="1" applyAlignment="1">
      <alignment horizontal="center"/>
    </xf>
    <xf numFmtId="0" fontId="3" fillId="0" borderId="0" xfId="0" applyFont="1" applyAlignment="1">
      <alignment horizontal="center" vertical="center"/>
    </xf>
    <xf numFmtId="0" fontId="3" fillId="0" borderId="1" xfId="0" applyFont="1" applyBorder="1" applyAlignment="1">
      <alignment/>
    </xf>
    <xf numFmtId="164" fontId="1" fillId="0" borderId="1" xfId="0" applyNumberFormat="1" applyFont="1" applyBorder="1" applyAlignment="1">
      <alignment horizontal="right"/>
    </xf>
    <xf numFmtId="0" fontId="3" fillId="2" borderId="1" xfId="0" applyFont="1" applyFill="1" applyBorder="1" applyAlignment="1">
      <alignment horizontal="center"/>
    </xf>
    <xf numFmtId="0" fontId="3" fillId="3" borderId="1" xfId="0" applyFont="1" applyFill="1" applyBorder="1" applyAlignment="1">
      <alignment/>
    </xf>
    <xf numFmtId="164" fontId="1" fillId="3" borderId="1" xfId="0" applyNumberFormat="1" applyFont="1" applyFill="1" applyBorder="1" applyAlignment="1">
      <alignment horizontal="right"/>
    </xf>
    <xf numFmtId="0" fontId="3" fillId="0" borderId="1" xfId="0" applyFont="1" applyFill="1" applyBorder="1" applyAlignment="1">
      <alignment/>
    </xf>
    <xf numFmtId="0" fontId="3" fillId="4" borderId="1" xfId="0" applyFont="1" applyFill="1" applyBorder="1" applyAlignment="1">
      <alignment horizontal="center"/>
    </xf>
    <xf numFmtId="164" fontId="3" fillId="4" borderId="1" xfId="0" applyNumberFormat="1" applyFont="1" applyFill="1" applyBorder="1" applyAlignment="1">
      <alignment horizontal="right"/>
    </xf>
    <xf numFmtId="0" fontId="3" fillId="0" borderId="2" xfId="0" applyFont="1" applyBorder="1" applyAlignment="1">
      <alignment horizontal="left"/>
    </xf>
    <xf numFmtId="0" fontId="3" fillId="3" borderId="1" xfId="0" applyFont="1" applyFill="1" applyBorder="1" applyAlignment="1">
      <alignment horizontal="left"/>
    </xf>
    <xf numFmtId="0" fontId="3" fillId="0" borderId="1" xfId="0" applyFont="1" applyBorder="1" applyAlignment="1">
      <alignment horizontal="left"/>
    </xf>
    <xf numFmtId="0" fontId="3" fillId="0" borderId="2" xfId="0" applyFont="1" applyBorder="1" applyAlignment="1">
      <alignment horizontal="center"/>
    </xf>
    <xf numFmtId="0" fontId="3" fillId="3" borderId="2" xfId="0" applyFont="1" applyFill="1" applyBorder="1" applyAlignment="1">
      <alignment horizontal="center"/>
    </xf>
    <xf numFmtId="165" fontId="1" fillId="3" borderId="1" xfId="0" applyNumberFormat="1" applyFont="1" applyFill="1" applyBorder="1" applyAlignment="1">
      <alignment horizontal="right"/>
    </xf>
    <xf numFmtId="2" fontId="1" fillId="0" borderId="1" xfId="0" applyNumberFormat="1" applyFont="1" applyBorder="1" applyAlignment="1">
      <alignment horizontal="center"/>
    </xf>
    <xf numFmtId="2" fontId="1" fillId="3" borderId="1" xfId="0" applyNumberFormat="1" applyFont="1" applyFill="1" applyBorder="1" applyAlignment="1">
      <alignment horizontal="center"/>
    </xf>
    <xf numFmtId="0" fontId="0" fillId="0" borderId="0" xfId="0" applyAlignment="1">
      <alignment/>
    </xf>
    <xf numFmtId="3" fontId="1" fillId="0" borderId="1" xfId="0" applyNumberFormat="1" applyFont="1" applyBorder="1" applyAlignment="1">
      <alignment horizontal="center"/>
    </xf>
    <xf numFmtId="3" fontId="1" fillId="5" borderId="1" xfId="0" applyNumberFormat="1" applyFont="1" applyFill="1" applyBorder="1" applyAlignment="1">
      <alignment horizontal="center"/>
    </xf>
    <xf numFmtId="3" fontId="1" fillId="6" borderId="1" xfId="0" applyNumberFormat="1" applyFont="1" applyFill="1" applyBorder="1" applyAlignment="1">
      <alignment horizontal="center"/>
    </xf>
    <xf numFmtId="4" fontId="1" fillId="6" borderId="1" xfId="0" applyNumberFormat="1" applyFont="1" applyFill="1" applyBorder="1" applyAlignment="1">
      <alignment horizontal="center"/>
    </xf>
    <xf numFmtId="4" fontId="1" fillId="5" borderId="1" xfId="0" applyNumberFormat="1" applyFont="1" applyFill="1" applyBorder="1" applyAlignment="1">
      <alignment horizontal="center"/>
    </xf>
    <xf numFmtId="168" fontId="1" fillId="6" borderId="1" xfId="0" applyNumberFormat="1" applyFont="1" applyFill="1" applyBorder="1" applyAlignment="1">
      <alignment horizontal="center"/>
    </xf>
    <xf numFmtId="168" fontId="1" fillId="5" borderId="1"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0" borderId="1" xfId="0" applyNumberFormat="1" applyFont="1" applyBorder="1" applyAlignment="1">
      <alignment horizontal="center"/>
    </xf>
    <xf numFmtId="169" fontId="1" fillId="0" borderId="1" xfId="0" applyNumberFormat="1" applyFont="1" applyBorder="1" applyAlignment="1">
      <alignment horizontal="right"/>
    </xf>
    <xf numFmtId="3" fontId="1" fillId="7" borderId="1" xfId="0" applyNumberFormat="1" applyFont="1" applyFill="1" applyBorder="1" applyAlignment="1">
      <alignment horizontal="right"/>
    </xf>
    <xf numFmtId="164" fontId="1" fillId="7" borderId="1" xfId="0" applyNumberFormat="1" applyFont="1" applyFill="1" applyBorder="1" applyAlignment="1">
      <alignment horizontal="right"/>
    </xf>
    <xf numFmtId="169" fontId="1" fillId="7" borderId="1" xfId="0" applyNumberFormat="1" applyFont="1" applyFill="1" applyBorder="1" applyAlignment="1">
      <alignment horizontal="right"/>
    </xf>
    <xf numFmtId="170" fontId="1" fillId="7" borderId="1" xfId="0" applyNumberFormat="1" applyFont="1" applyFill="1" applyBorder="1" applyAlignment="1">
      <alignment horizontal="right"/>
    </xf>
    <xf numFmtId="173" fontId="1" fillId="7" borderId="1" xfId="0" applyNumberFormat="1" applyFont="1" applyFill="1" applyBorder="1" applyAlignment="1">
      <alignment horizontal="right"/>
    </xf>
    <xf numFmtId="171" fontId="1" fillId="7" borderId="1" xfId="0" applyNumberFormat="1" applyFont="1" applyFill="1" applyBorder="1" applyAlignment="1">
      <alignment horizontal="right"/>
    </xf>
    <xf numFmtId="172" fontId="1" fillId="7" borderId="1" xfId="0" applyNumberFormat="1" applyFont="1" applyFill="1" applyBorder="1" applyAlignment="1">
      <alignment horizontal="right"/>
    </xf>
    <xf numFmtId="174" fontId="1" fillId="7" borderId="1" xfId="0" applyNumberFormat="1" applyFont="1" applyFill="1" applyBorder="1" applyAlignment="1">
      <alignment horizontal="right"/>
    </xf>
    <xf numFmtId="175" fontId="1" fillId="7" borderId="1" xfId="0" applyNumberFormat="1" applyFont="1" applyFill="1" applyBorder="1" applyAlignment="1">
      <alignment horizontal="right"/>
    </xf>
    <xf numFmtId="176" fontId="1" fillId="7" borderId="1" xfId="0" applyNumberFormat="1" applyFont="1" applyFill="1" applyBorder="1" applyAlignment="1">
      <alignment horizontal="right"/>
    </xf>
    <xf numFmtId="177" fontId="1" fillId="7" borderId="1" xfId="0" applyNumberFormat="1" applyFont="1" applyFill="1" applyBorder="1" applyAlignment="1">
      <alignment horizontal="right"/>
    </xf>
    <xf numFmtId="3" fontId="1" fillId="7" borderId="1" xfId="0" applyNumberFormat="1" applyFont="1" applyFill="1" applyBorder="1" applyAlignment="1">
      <alignment/>
    </xf>
    <xf numFmtId="178" fontId="1" fillId="7" borderId="1" xfId="0" applyNumberFormat="1" applyFont="1" applyFill="1" applyBorder="1" applyAlignment="1">
      <alignment horizontal="right"/>
    </xf>
    <xf numFmtId="179" fontId="1" fillId="7" borderId="1" xfId="0" applyNumberFormat="1" applyFont="1" applyFill="1" applyBorder="1" applyAlignment="1">
      <alignment horizontal="right"/>
    </xf>
    <xf numFmtId="180" fontId="1" fillId="7" borderId="1" xfId="0" applyNumberFormat="1" applyFont="1" applyFill="1" applyBorder="1" applyAlignment="1">
      <alignment horizontal="right"/>
    </xf>
    <xf numFmtId="181" fontId="1" fillId="7" borderId="1" xfId="0" applyNumberFormat="1" applyFont="1" applyFill="1" applyBorder="1" applyAlignment="1">
      <alignment horizontal="right"/>
    </xf>
    <xf numFmtId="182" fontId="1" fillId="7" borderId="1" xfId="0" applyNumberFormat="1" applyFont="1" applyFill="1" applyBorder="1" applyAlignment="1">
      <alignment horizontal="right"/>
    </xf>
    <xf numFmtId="170" fontId="1" fillId="3" borderId="1" xfId="0" applyNumberFormat="1" applyFont="1" applyFill="1" applyBorder="1" applyAlignment="1">
      <alignment horizontal="right"/>
    </xf>
    <xf numFmtId="173" fontId="1" fillId="3" borderId="1" xfId="0" applyNumberFormat="1" applyFont="1" applyFill="1" applyBorder="1" applyAlignment="1">
      <alignment horizontal="right"/>
    </xf>
    <xf numFmtId="171" fontId="1" fillId="3" borderId="1" xfId="0" applyNumberFormat="1" applyFont="1" applyFill="1" applyBorder="1" applyAlignment="1">
      <alignment horizontal="right"/>
    </xf>
    <xf numFmtId="172" fontId="1" fillId="0" borderId="1" xfId="0" applyNumberFormat="1" applyFont="1" applyBorder="1" applyAlignment="1">
      <alignment horizontal="right"/>
    </xf>
    <xf numFmtId="174" fontId="1" fillId="0" borderId="1" xfId="0" applyNumberFormat="1" applyFont="1" applyBorder="1" applyAlignment="1">
      <alignment horizontal="right"/>
    </xf>
    <xf numFmtId="175" fontId="1" fillId="0" borderId="1" xfId="0" applyNumberFormat="1" applyFont="1" applyBorder="1" applyAlignment="1">
      <alignment horizontal="right"/>
    </xf>
    <xf numFmtId="176" fontId="1" fillId="0" borderId="1" xfId="0" applyNumberFormat="1" applyFont="1" applyBorder="1" applyAlignment="1">
      <alignment/>
    </xf>
    <xf numFmtId="177" fontId="1" fillId="3" borderId="1" xfId="0" applyNumberFormat="1" applyFont="1" applyFill="1" applyBorder="1" applyAlignment="1">
      <alignment/>
    </xf>
    <xf numFmtId="178" fontId="1" fillId="3" borderId="1" xfId="0" applyNumberFormat="1" applyFont="1" applyFill="1" applyBorder="1" applyAlignment="1">
      <alignment/>
    </xf>
    <xf numFmtId="179" fontId="1" fillId="3" borderId="1" xfId="0" applyNumberFormat="1" applyFont="1" applyFill="1" applyBorder="1" applyAlignment="1">
      <alignment/>
    </xf>
    <xf numFmtId="180" fontId="1" fillId="3" borderId="1" xfId="0" applyNumberFormat="1" applyFont="1" applyFill="1" applyBorder="1" applyAlignment="1">
      <alignment/>
    </xf>
    <xf numFmtId="181" fontId="1" fillId="3" borderId="1" xfId="0" applyNumberFormat="1" applyFont="1" applyFill="1" applyBorder="1" applyAlignment="1">
      <alignment/>
    </xf>
    <xf numFmtId="182" fontId="1" fillId="3" borderId="1" xfId="0" applyNumberFormat="1" applyFont="1" applyFill="1" applyBorder="1" applyAlignment="1">
      <alignment/>
    </xf>
    <xf numFmtId="0" fontId="3" fillId="2" borderId="1" xfId="0" applyFont="1" applyFill="1" applyBorder="1" applyAlignment="1">
      <alignment horizontal="center" vertical="center"/>
    </xf>
    <xf numFmtId="166" fontId="1" fillId="0" borderId="1" xfId="0" applyNumberFormat="1" applyFont="1" applyBorder="1" applyAlignment="1">
      <alignment horizontal="right"/>
    </xf>
    <xf numFmtId="0" fontId="1" fillId="0" borderId="0" xfId="0" applyFont="1" applyAlignment="1">
      <alignment wrapText="1" shrinkToFit="1"/>
    </xf>
    <xf numFmtId="0" fontId="6" fillId="8" borderId="1" xfId="0" applyFont="1" applyFill="1" applyBorder="1" applyAlignment="1">
      <alignment horizontal="center" vertical="center" wrapText="1" shrinkToFit="1"/>
    </xf>
    <xf numFmtId="0" fontId="1" fillId="0" borderId="1" xfId="0" applyNumberFormat="1" applyFont="1" applyBorder="1" applyAlignment="1">
      <alignment wrapText="1" shrinkToFit="1"/>
    </xf>
    <xf numFmtId="0" fontId="1" fillId="0" borderId="1" xfId="0" applyFont="1" applyBorder="1" applyAlignment="1">
      <alignment wrapText="1" shrinkToFit="1"/>
    </xf>
    <xf numFmtId="0" fontId="7" fillId="0" borderId="0" xfId="0" applyFont="1" applyFill="1" applyAlignment="1">
      <alignment horizontal="center" vertical="center" wrapText="1" shrinkToFit="1"/>
    </xf>
    <xf numFmtId="0" fontId="7" fillId="0" borderId="1" xfId="0" applyFont="1" applyFill="1" applyBorder="1" applyAlignment="1">
      <alignment horizontal="center" vertical="center" wrapText="1" shrinkToFit="1"/>
    </xf>
    <xf numFmtId="0" fontId="9" fillId="0" borderId="1" xfId="0" applyFont="1" applyFill="1" applyBorder="1" applyAlignment="1">
      <alignment horizontal="right" vertical="center" wrapText="1" shrinkToFit="1"/>
    </xf>
    <xf numFmtId="0" fontId="10" fillId="8" borderId="1" xfId="0" applyFont="1" applyFill="1" applyBorder="1" applyAlignment="1">
      <alignment horizontal="center" vertical="center" wrapText="1" shrinkToFit="1"/>
    </xf>
    <xf numFmtId="0" fontId="1" fillId="0" borderId="0" xfId="0" applyFont="1" applyAlignment="1">
      <alignment vertical="center" wrapText="1" shrinkToFit="1"/>
    </xf>
    <xf numFmtId="0" fontId="5" fillId="0" borderId="1" xfId="0" applyNumberFormat="1" applyFont="1" applyBorder="1" applyAlignment="1">
      <alignment vertical="center" wrapText="1" shrinkToFit="1"/>
    </xf>
    <xf numFmtId="0" fontId="3" fillId="2" borderId="3" xfId="0" applyFont="1" applyFill="1" applyBorder="1" applyAlignment="1">
      <alignment horizontal="center" vertical="center"/>
    </xf>
    <xf numFmtId="0" fontId="0" fillId="0" borderId="4" xfId="0"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xf>
    <xf numFmtId="0" fontId="0" fillId="0" borderId="0" xfId="0" applyFont="1" applyBorder="1" applyAlignment="1">
      <alignment/>
    </xf>
    <xf numFmtId="0" fontId="0" fillId="0" borderId="0" xfId="0" applyBorder="1" applyAlignment="1">
      <alignment/>
    </xf>
    <xf numFmtId="0" fontId="0" fillId="0" borderId="0" xfId="0" applyAlignment="1">
      <alignment/>
    </xf>
    <xf numFmtId="0" fontId="6" fillId="8" borderId="11" xfId="0" applyFont="1" applyFill="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1" fillId="0" borderId="12" xfId="0" applyNumberFormat="1" applyFont="1" applyBorder="1" applyAlignment="1">
      <alignment horizontal="left"/>
    </xf>
    <xf numFmtId="0" fontId="0" fillId="0" borderId="13" xfId="0" applyBorder="1" applyAlignment="1">
      <alignment horizontal="left"/>
    </xf>
    <xf numFmtId="0" fontId="0" fillId="0" borderId="2" xfId="0" applyBorder="1" applyAlignment="1">
      <alignment horizontal="left"/>
    </xf>
    <xf numFmtId="0" fontId="1" fillId="3" borderId="12" xfId="0" applyFont="1" applyFill="1" applyBorder="1" applyAlignment="1">
      <alignment horizontal="left"/>
    </xf>
    <xf numFmtId="0" fontId="0" fillId="3" borderId="13" xfId="0" applyFill="1" applyBorder="1" applyAlignment="1">
      <alignment horizontal="left"/>
    </xf>
    <xf numFmtId="0" fontId="0" fillId="3" borderId="2" xfId="0" applyFill="1" applyBorder="1" applyAlignment="1">
      <alignment horizontal="left"/>
    </xf>
    <xf numFmtId="0" fontId="1" fillId="0" borderId="12" xfId="0" applyFont="1" applyBorder="1" applyAlignment="1">
      <alignment horizontal="left"/>
    </xf>
    <xf numFmtId="0" fontId="3" fillId="9" borderId="3" xfId="0" applyFont="1" applyFill="1" applyBorder="1" applyAlignment="1">
      <alignment horizontal="center" vertical="center" wrapText="1"/>
    </xf>
    <xf numFmtId="0" fontId="0" fillId="0" borderId="4" xfId="0" applyBorder="1" applyAlignment="1">
      <alignment horizontal="center" vertical="center" wrapText="1"/>
    </xf>
    <xf numFmtId="0" fontId="5" fillId="0" borderId="6" xfId="0" applyFont="1" applyBorder="1" applyAlignment="1">
      <alignment/>
    </xf>
    <xf numFmtId="0" fontId="0" fillId="0" borderId="6" xfId="0" applyBorder="1" applyAlignment="1">
      <alignment/>
    </xf>
    <xf numFmtId="0" fontId="3" fillId="9" borderId="12" xfId="0" applyFont="1" applyFill="1" applyBorder="1" applyAlignment="1">
      <alignment horizontal="left"/>
    </xf>
    <xf numFmtId="0" fontId="0" fillId="9" borderId="2" xfId="0" applyFill="1" applyBorder="1" applyAlignment="1">
      <alignment horizontal="left"/>
    </xf>
    <xf numFmtId="0" fontId="3" fillId="2" borderId="12" xfId="0" applyFont="1" applyFill="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6"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0" fillId="0" borderId="7" xfId="0" applyBorder="1" applyAlignment="1">
      <alignment horizontal="center" vertical="center"/>
    </xf>
    <xf numFmtId="0" fontId="0" fillId="0" borderId="6" xfId="0" applyFont="1" applyBorder="1" applyAlignment="1">
      <alignment/>
    </xf>
    <xf numFmtId="0" fontId="0" fillId="2" borderId="14" xfId="0" applyFill="1" applyBorder="1" applyAlignment="1">
      <alignment horizontal="center" vertical="center"/>
    </xf>
    <xf numFmtId="0" fontId="0" fillId="2" borderId="4" xfId="0" applyFill="1" applyBorder="1" applyAlignment="1">
      <alignment horizontal="center" vertical="center"/>
    </xf>
    <xf numFmtId="0" fontId="0" fillId="2" borderId="14" xfId="0" applyFill="1" applyBorder="1" applyAlignment="1">
      <alignment/>
    </xf>
    <xf numFmtId="0" fontId="0" fillId="2" borderId="4" xfId="0" applyFill="1" applyBorder="1" applyAlignment="1">
      <alignment/>
    </xf>
    <xf numFmtId="0" fontId="3" fillId="9" borderId="5"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0" fillId="0" borderId="10" xfId="0" applyBorder="1" applyAlignment="1">
      <alignment wrapText="1"/>
    </xf>
    <xf numFmtId="0" fontId="0" fillId="0" borderId="4" xfId="0" applyBorder="1" applyAlignment="1">
      <alignment wrapText="1"/>
    </xf>
    <xf numFmtId="0" fontId="1" fillId="3" borderId="12" xfId="0" applyFont="1" applyFill="1" applyBorder="1" applyAlignment="1">
      <alignment/>
    </xf>
    <xf numFmtId="0" fontId="0" fillId="3" borderId="13" xfId="0" applyFill="1" applyBorder="1" applyAlignment="1">
      <alignment/>
    </xf>
    <xf numFmtId="0" fontId="0" fillId="0" borderId="2" xfId="0" applyBorder="1" applyAlignment="1">
      <alignment/>
    </xf>
    <xf numFmtId="0" fontId="1" fillId="0" borderId="12" xfId="0" applyFont="1" applyBorder="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3" borderId="12" xfId="0" applyFont="1" applyFill="1" applyBorder="1" applyAlignment="1">
      <alignment horizontal="left" vertical="center"/>
    </xf>
    <xf numFmtId="0" fontId="1" fillId="3" borderId="13" xfId="0" applyFont="1" applyFill="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0" fillId="2" borderId="6" xfId="0" applyFill="1" applyBorder="1" applyAlignment="1">
      <alignment horizontal="center" vertical="center"/>
    </xf>
    <xf numFmtId="0" fontId="0" fillId="0" borderId="7" xfId="0" applyBorder="1" applyAlignment="1">
      <alignment/>
    </xf>
    <xf numFmtId="0" fontId="8" fillId="10" borderId="1" xfId="0" applyFont="1" applyFill="1" applyBorder="1" applyAlignment="1">
      <alignment vertical="center" wrapText="1"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High Level'!$A$89</c:f>
              <c:strCache>
                <c:ptCount val="1"/>
                <c:pt idx="0">
                  <c:v>Costs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Level'!$E$89:$J$89</c:f>
              <c:numCache>
                <c:ptCount val="6"/>
                <c:pt idx="0">
                  <c:v>1</c:v>
                </c:pt>
                <c:pt idx="1">
                  <c:v>0.9787710169338587</c:v>
                </c:pt>
                <c:pt idx="2">
                  <c:v>0.9401509910668632</c:v>
                </c:pt>
                <c:pt idx="3">
                  <c:v>0.7930399735314465</c:v>
                </c:pt>
                <c:pt idx="4">
                  <c:v>0.9179534995638704</c:v>
                </c:pt>
                <c:pt idx="5">
                  <c:v>0.07405780972719342</c:v>
                </c:pt>
              </c:numCache>
            </c:numRef>
          </c:val>
        </c:ser>
        <c:ser>
          <c:idx val="1"/>
          <c:order val="1"/>
          <c:tx>
            <c:strRef>
              <c:f>'ROI Model High Level'!$A$90</c:f>
              <c:strCache>
                <c:ptCount val="1"/>
                <c:pt idx="0">
                  <c:v>Benefits</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Level'!$E$90:$J$90</c:f>
              <c:numCache>
                <c:ptCount val="6"/>
                <c:pt idx="0">
                  <c:v>0.6191198786039454</c:v>
                </c:pt>
                <c:pt idx="1">
                  <c:v>1</c:v>
                </c:pt>
                <c:pt idx="2">
                  <c:v>0.9712526621546799</c:v>
                </c:pt>
                <c:pt idx="3">
                  <c:v>0.6763011250343121</c:v>
                </c:pt>
                <c:pt idx="4">
                  <c:v>0.12748129361160646</c:v>
                </c:pt>
                <c:pt idx="5">
                  <c:v>0.6763011250343121</c:v>
                </c:pt>
              </c:numCache>
            </c:numRef>
          </c:val>
        </c:ser>
        <c:ser>
          <c:idx val="2"/>
          <c:order val="2"/>
          <c:tx>
            <c:strRef>
              <c:f>'ROI Model High Level'!$A$91</c:f>
              <c:strCache>
                <c:ptCount val="1"/>
                <c:pt idx="0">
                  <c:v>NPV</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Level'!$E$91:$J$91</c:f>
              <c:numCache>
                <c:ptCount val="6"/>
                <c:pt idx="0">
                  <c:v>0.6191198786039454</c:v>
                </c:pt>
                <c:pt idx="1">
                  <c:v>1</c:v>
                </c:pt>
                <c:pt idx="2">
                  <c:v>0.9712526621546798</c:v>
                </c:pt>
                <c:pt idx="3">
                  <c:v>0.6763011250343121</c:v>
                </c:pt>
                <c:pt idx="4">
                  <c:v>0.12748129361160643</c:v>
                </c:pt>
                <c:pt idx="5">
                  <c:v>0.6763011250343121</c:v>
                </c:pt>
              </c:numCache>
            </c:numRef>
          </c:val>
        </c:ser>
        <c:ser>
          <c:idx val="3"/>
          <c:order val="3"/>
          <c:tx>
            <c:strRef>
              <c:f>'ROI Model High Level'!$A$92</c:f>
              <c:strCache>
                <c:ptCount val="1"/>
                <c:pt idx="0">
                  <c:v>B/CR</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Level'!$E$92:$J$92</c:f>
              <c:numCache>
                <c:ptCount val="6"/>
                <c:pt idx="0">
                  <c:v>0.7965931993409547</c:v>
                </c:pt>
                <c:pt idx="1">
                  <c:v>1</c:v>
                </c:pt>
                <c:pt idx="2">
                  <c:v>0.691133969835136</c:v>
                </c:pt>
                <c:pt idx="3">
                  <c:v>0.22931841636612443</c:v>
                </c:pt>
                <c:pt idx="4">
                  <c:v>0.07781517112939676</c:v>
                </c:pt>
                <c:pt idx="5">
                  <c:v>0.06444256516704365</c:v>
                </c:pt>
              </c:numCache>
            </c:numRef>
          </c:val>
        </c:ser>
        <c:ser>
          <c:idx val="4"/>
          <c:order val="4"/>
          <c:tx>
            <c:strRef>
              <c:f>'ROI Model High Level'!$A$93</c:f>
              <c:strCache>
                <c:ptCount val="1"/>
                <c:pt idx="0">
                  <c:v>ROI%</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Level'!$E$93:$J$93</c:f>
              <c:numCache>
                <c:ptCount val="6"/>
                <c:pt idx="0">
                  <c:v>0.79026959667446</c:v>
                </c:pt>
                <c:pt idx="1">
                  <c:v>1</c:v>
                </c:pt>
                <c:pt idx="2">
                  <c:v>0.681531802918337</c:v>
                </c:pt>
                <c:pt idx="3">
                  <c:v>0.20535911853785424</c:v>
                </c:pt>
                <c:pt idx="4">
                  <c:v>0.04914587185349803</c:v>
                </c:pt>
                <c:pt idx="5">
                  <c:v>0.03535753226548671</c:v>
                </c:pt>
              </c:numCache>
            </c:numRef>
          </c:val>
        </c:ser>
        <c:ser>
          <c:idx val="5"/>
          <c:order val="5"/>
          <c:tx>
            <c:strRef>
              <c:f>'ROI Model High Level'!$A$94</c:f>
              <c:strCache>
                <c:ptCount val="1"/>
                <c:pt idx="0">
                  <c:v>BEP</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Level'!$E$94:$J$94</c:f>
              <c:numCache>
                <c:ptCount val="6"/>
                <c:pt idx="0">
                  <c:v>0.9575888235139075</c:v>
                </c:pt>
                <c:pt idx="1">
                  <c:v>1</c:v>
                </c:pt>
                <c:pt idx="2">
                  <c:v>0.9959750418711533</c:v>
                </c:pt>
                <c:pt idx="3">
                  <c:v>0.872732969671335</c:v>
                </c:pt>
                <c:pt idx="4">
                  <c:v>0.0007899704593360951</c:v>
                </c:pt>
                <c:pt idx="5">
                  <c:v>0.5451000309111532</c:v>
                </c:pt>
              </c:numCache>
            </c:numRef>
          </c:val>
        </c:ser>
        <c:ser>
          <c:idx val="6"/>
          <c:order val="6"/>
          <c:tx>
            <c:strRef>
              <c:f>'ROI Model High Level'!$A$95</c:f>
              <c:strCache>
                <c:ptCount val="1"/>
                <c:pt idx="0">
                  <c:v>Cost/Person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Level'!$E$95:$J$95</c:f>
              <c:numCache>
                <c:ptCount val="6"/>
                <c:pt idx="0">
                  <c:v>1</c:v>
                </c:pt>
                <c:pt idx="1">
                  <c:v>0.9787710169338587</c:v>
                </c:pt>
                <c:pt idx="2">
                  <c:v>0.9401509910668632</c:v>
                </c:pt>
                <c:pt idx="3">
                  <c:v>0.7930399735314465</c:v>
                </c:pt>
                <c:pt idx="4">
                  <c:v>0.9179534995638704</c:v>
                </c:pt>
                <c:pt idx="5">
                  <c:v>0.07405780972719342</c:v>
                </c:pt>
              </c:numCache>
            </c:numRef>
          </c:val>
        </c:ser>
        <c:axId val="36730865"/>
        <c:axId val="62142330"/>
      </c:barChart>
      <c:catAx>
        <c:axId val="36730865"/>
        <c:scaling>
          <c:orientation val="minMax"/>
        </c:scaling>
        <c:axPos val="b"/>
        <c:delete val="0"/>
        <c:numFmt formatCode="General" sourceLinked="1"/>
        <c:majorTickMark val="out"/>
        <c:minorTickMark val="none"/>
        <c:tickLblPos val="nextTo"/>
        <c:crossAx val="62142330"/>
        <c:crosses val="autoZero"/>
        <c:auto val="1"/>
        <c:lblOffset val="100"/>
        <c:noMultiLvlLbl val="0"/>
      </c:catAx>
      <c:valAx>
        <c:axId val="62142330"/>
        <c:scaling>
          <c:orientation val="minMax"/>
        </c:scaling>
        <c:axPos val="l"/>
        <c:majorGridlines/>
        <c:delete val="0"/>
        <c:numFmt formatCode="General" sourceLinked="1"/>
        <c:majorTickMark val="out"/>
        <c:minorTickMark val="none"/>
        <c:tickLblPos val="nextTo"/>
        <c:crossAx val="36730865"/>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99"/>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High Level'!$E$73:$J$73</c:f>
              <c:strCache>
                <c:ptCount val="6"/>
                <c:pt idx="0">
                  <c:v>Inspections</c:v>
                </c:pt>
                <c:pt idx="1">
                  <c:v>PSPsm</c:v>
                </c:pt>
                <c:pt idx="2">
                  <c:v>TSPsm</c:v>
                </c:pt>
                <c:pt idx="3">
                  <c:v>SW-CMM®</c:v>
                </c:pt>
                <c:pt idx="4">
                  <c:v>ISO 9001</c:v>
                </c:pt>
                <c:pt idx="5">
                  <c:v>CMMI®</c:v>
                </c:pt>
              </c:strCache>
            </c:strRef>
          </c:cat>
          <c:val>
            <c:numRef>
              <c:f>'ROI Model High Level'!$E$78:$J$78</c:f>
              <c:numCache>
                <c:ptCount val="6"/>
                <c:pt idx="0">
                  <c:v>2542.003645633337</c:v>
                </c:pt>
                <c:pt idx="1">
                  <c:v>3216.628421908629</c:v>
                </c:pt>
                <c:pt idx="2">
                  <c:v>2192.2345677017533</c:v>
                </c:pt>
                <c:pt idx="3">
                  <c:v>660.5639773869652</c:v>
                </c:pt>
                <c:pt idx="4">
                  <c:v>158.0840082234411</c:v>
                </c:pt>
                <c:pt idx="5">
                  <c:v>113.73204321371597</c:v>
                </c:pt>
              </c:numCache>
            </c:numRef>
          </c:val>
        </c:ser>
        <c:axId val="22410059"/>
        <c:axId val="363940"/>
      </c:barChart>
      <c:catAx>
        <c:axId val="22410059"/>
        <c:scaling>
          <c:orientation val="minMax"/>
        </c:scaling>
        <c:axPos val="b"/>
        <c:delete val="0"/>
        <c:numFmt formatCode="General" sourceLinked="1"/>
        <c:majorTickMark val="out"/>
        <c:minorTickMark val="none"/>
        <c:tickLblPos val="nextTo"/>
        <c:crossAx val="363940"/>
        <c:crosses val="autoZero"/>
        <c:auto val="1"/>
        <c:lblOffset val="100"/>
        <c:noMultiLvlLbl val="0"/>
      </c:catAx>
      <c:valAx>
        <c:axId val="363940"/>
        <c:scaling>
          <c:orientation val="minMax"/>
        </c:scaling>
        <c:axPos val="l"/>
        <c:majorGridlines/>
        <c:delete val="0"/>
        <c:numFmt formatCode="General" sourceLinked="1"/>
        <c:majorTickMark val="out"/>
        <c:minorTickMark val="none"/>
        <c:tickLblPos val="nextTo"/>
        <c:crossAx val="22410059"/>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'ROI Model High Level'!$A$89</c:f>
              <c:strCache>
                <c:ptCount val="1"/>
                <c:pt idx="0">
                  <c:v>Costs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Level'!$E$89:$J$89</c:f>
              <c:numCache>
                <c:ptCount val="6"/>
                <c:pt idx="0">
                  <c:v>1</c:v>
                </c:pt>
                <c:pt idx="1">
                  <c:v>0.9787710169338587</c:v>
                </c:pt>
                <c:pt idx="2">
                  <c:v>0.9401509910668632</c:v>
                </c:pt>
                <c:pt idx="3">
                  <c:v>0.7930399735314465</c:v>
                </c:pt>
                <c:pt idx="4">
                  <c:v>0.9179534995638704</c:v>
                </c:pt>
                <c:pt idx="5">
                  <c:v>0.07405780972719342</c:v>
                </c:pt>
              </c:numCache>
            </c:numRef>
          </c:val>
        </c:ser>
        <c:ser>
          <c:idx val="1"/>
          <c:order val="1"/>
          <c:tx>
            <c:strRef>
              <c:f>'ROI Model High Level'!$A$90</c:f>
              <c:strCache>
                <c:ptCount val="1"/>
                <c:pt idx="0">
                  <c:v>Benefits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Level'!$E$90:$J$90</c:f>
              <c:numCache>
                <c:ptCount val="6"/>
                <c:pt idx="0">
                  <c:v>0.6191198786039454</c:v>
                </c:pt>
                <c:pt idx="1">
                  <c:v>1</c:v>
                </c:pt>
                <c:pt idx="2">
                  <c:v>0.9712526621546799</c:v>
                </c:pt>
                <c:pt idx="3">
                  <c:v>0.6763011250343121</c:v>
                </c:pt>
                <c:pt idx="4">
                  <c:v>0.12748129361160646</c:v>
                </c:pt>
                <c:pt idx="5">
                  <c:v>0.6763011250343121</c:v>
                </c:pt>
              </c:numCache>
            </c:numRef>
          </c:val>
        </c:ser>
        <c:ser>
          <c:idx val="4"/>
          <c:order val="2"/>
          <c:tx>
            <c:strRef>
              <c:f>'ROI Model High Level'!$A$93</c:f>
              <c:strCache>
                <c:ptCount val="1"/>
                <c:pt idx="0">
                  <c:v>ROI%</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'ROI Model High Level'!$E$88:$J$88</c:f>
              <c:strCache>
                <c:ptCount val="6"/>
                <c:pt idx="0">
                  <c:v>Inspections</c:v>
                </c:pt>
                <c:pt idx="1">
                  <c:v>PSPsm</c:v>
                </c:pt>
                <c:pt idx="2">
                  <c:v>TSPsm</c:v>
                </c:pt>
                <c:pt idx="3">
                  <c:v>SW-CMM®</c:v>
                </c:pt>
                <c:pt idx="4">
                  <c:v>ISO 9001</c:v>
                </c:pt>
                <c:pt idx="5">
                  <c:v>CMMI®</c:v>
                </c:pt>
              </c:strCache>
            </c:strRef>
          </c:cat>
          <c:val>
            <c:numRef>
              <c:f>'ROI Model High Level'!$E$93:$J$93</c:f>
              <c:numCache>
                <c:ptCount val="6"/>
                <c:pt idx="0">
                  <c:v>0.79026959667446</c:v>
                </c:pt>
                <c:pt idx="1">
                  <c:v>1</c:v>
                </c:pt>
                <c:pt idx="2">
                  <c:v>0.681531802918337</c:v>
                </c:pt>
                <c:pt idx="3">
                  <c:v>0.20535911853785424</c:v>
                </c:pt>
                <c:pt idx="4">
                  <c:v>0.04914587185349803</c:v>
                </c:pt>
                <c:pt idx="5">
                  <c:v>0.03535753226548671</c:v>
                </c:pt>
              </c:numCache>
            </c:numRef>
          </c:val>
        </c:ser>
        <c:axId val="3275461"/>
        <c:axId val="29479150"/>
      </c:barChart>
      <c:catAx>
        <c:axId val="3275461"/>
        <c:scaling>
          <c:orientation val="minMax"/>
        </c:scaling>
        <c:axPos val="b"/>
        <c:delete val="0"/>
        <c:numFmt formatCode="General" sourceLinked="1"/>
        <c:majorTickMark val="out"/>
        <c:minorTickMark val="none"/>
        <c:tickLblPos val="nextTo"/>
        <c:crossAx val="29479150"/>
        <c:crosses val="autoZero"/>
        <c:auto val="1"/>
        <c:lblOffset val="100"/>
        <c:noMultiLvlLbl val="0"/>
      </c:catAx>
      <c:valAx>
        <c:axId val="29479150"/>
        <c:scaling>
          <c:orientation val="minMax"/>
        </c:scaling>
        <c:axPos val="l"/>
        <c:majorGridlines/>
        <c:delete val="0"/>
        <c:numFmt formatCode="General" sourceLinked="1"/>
        <c:majorTickMark val="out"/>
        <c:minorTickMark val="none"/>
        <c:tickLblPos val="nextTo"/>
        <c:crossAx val="3275461"/>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dPt>
            <c:idx val="1"/>
            <c:invertIfNegative val="0"/>
            <c:spPr>
              <a:solidFill>
                <a:srgbClr val="00FF00"/>
              </a:solidFill>
            </c:spPr>
          </c:dPt>
          <c:dPt>
            <c:idx val="2"/>
            <c:invertIfNegative val="0"/>
            <c:spPr>
              <a:solidFill>
                <a:srgbClr val="FFFF00"/>
              </a:solidFill>
            </c:spPr>
          </c:dPt>
          <c:dPt>
            <c:idx val="3"/>
            <c:invertIfNegative val="0"/>
            <c:spPr>
              <a:solidFill>
                <a:srgbClr val="FFCC99"/>
              </a:solidFill>
            </c:spPr>
          </c:dPt>
          <c:dPt>
            <c:idx val="4"/>
            <c:invertIfNegative val="0"/>
            <c:spPr>
              <a:solidFill>
                <a:srgbClr val="FF9900"/>
              </a:solidFill>
            </c:spPr>
          </c:dPt>
          <c:dPt>
            <c:idx val="5"/>
            <c:invertIfNegative val="0"/>
            <c:spPr>
              <a:solidFill>
                <a:srgbClr val="FF0000"/>
              </a:solidFill>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'ROI Model High Level'!$E$73:$J$73</c:f>
              <c:strCache>
                <c:ptCount val="6"/>
                <c:pt idx="0">
                  <c:v>Inspections</c:v>
                </c:pt>
                <c:pt idx="1">
                  <c:v>PSPsm</c:v>
                </c:pt>
                <c:pt idx="2">
                  <c:v>TSPsm</c:v>
                </c:pt>
                <c:pt idx="3">
                  <c:v>SW-CMM®</c:v>
                </c:pt>
                <c:pt idx="4">
                  <c:v>ISO 9001</c:v>
                </c:pt>
                <c:pt idx="5">
                  <c:v>CMMI®</c:v>
                </c:pt>
              </c:strCache>
            </c:strRef>
          </c:cat>
          <c:val>
            <c:numRef>
              <c:f>'ROI Model High Level'!$E$80:$J$80</c:f>
              <c:numCache>
                <c:ptCount val="6"/>
                <c:pt idx="0">
                  <c:v>20518.333333333332</c:v>
                </c:pt>
                <c:pt idx="1">
                  <c:v>26400</c:v>
                </c:pt>
                <c:pt idx="2">
                  <c:v>37100</c:v>
                </c:pt>
                <c:pt idx="3">
                  <c:v>77858.33333333333</c:v>
                </c:pt>
                <c:pt idx="4">
                  <c:v>43250</c:v>
                </c:pt>
                <c:pt idx="5">
                  <c:v>277058.3333333334</c:v>
                </c:pt>
              </c:numCache>
            </c:numRef>
          </c:val>
        </c:ser>
        <c:axId val="63985759"/>
        <c:axId val="39000920"/>
      </c:barChart>
      <c:catAx>
        <c:axId val="63985759"/>
        <c:scaling>
          <c:orientation val="minMax"/>
        </c:scaling>
        <c:axPos val="b"/>
        <c:delete val="0"/>
        <c:numFmt formatCode="General" sourceLinked="1"/>
        <c:majorTickMark val="out"/>
        <c:minorTickMark val="none"/>
        <c:tickLblPos val="nextTo"/>
        <c:crossAx val="39000920"/>
        <c:crosses val="autoZero"/>
        <c:auto val="1"/>
        <c:lblOffset val="100"/>
        <c:noMultiLvlLbl val="0"/>
      </c:catAx>
      <c:valAx>
        <c:axId val="39000920"/>
        <c:scaling>
          <c:orientation val="minMax"/>
        </c:scaling>
        <c:axPos val="l"/>
        <c:majorGridlines/>
        <c:delete val="0"/>
        <c:numFmt formatCode="General" sourceLinked="1"/>
        <c:majorTickMark val="out"/>
        <c:minorTickMark val="none"/>
        <c:tickLblPos val="nextTo"/>
        <c:crossAx val="63985759"/>
        <c:crossesAt val="1"/>
        <c:crossBetween val="between"/>
        <c:dispUnits/>
      </c:valAx>
      <c:spPr>
        <a:ln w="12700">
          <a:solidFill>
            <a:srgbClr val="808080"/>
          </a:solidFill>
        </a:ln>
      </c:spPr>
    </c:plotArea>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101</xdr:row>
      <xdr:rowOff>0</xdr:rowOff>
    </xdr:from>
    <xdr:to>
      <xdr:col>8</xdr:col>
      <xdr:colOff>0</xdr:colOff>
      <xdr:row>116</xdr:row>
      <xdr:rowOff>0</xdr:rowOff>
    </xdr:to>
    <xdr:graphicFrame>
      <xdr:nvGraphicFramePr>
        <xdr:cNvPr id="1" name="Chart 6"/>
        <xdr:cNvGraphicFramePr/>
      </xdr:nvGraphicFramePr>
      <xdr:xfrm>
        <a:off x="9525" y="16354425"/>
        <a:ext cx="6772275" cy="2428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122</xdr:row>
      <xdr:rowOff>0</xdr:rowOff>
    </xdr:from>
    <xdr:to>
      <xdr:col>8</xdr:col>
      <xdr:colOff>0</xdr:colOff>
      <xdr:row>137</xdr:row>
      <xdr:rowOff>9525</xdr:rowOff>
    </xdr:to>
    <xdr:graphicFrame>
      <xdr:nvGraphicFramePr>
        <xdr:cNvPr id="2" name="Chart 7"/>
        <xdr:cNvGraphicFramePr/>
      </xdr:nvGraphicFramePr>
      <xdr:xfrm>
        <a:off x="0" y="19754850"/>
        <a:ext cx="6781800" cy="2438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143</xdr:row>
      <xdr:rowOff>0</xdr:rowOff>
    </xdr:from>
    <xdr:to>
      <xdr:col>8</xdr:col>
      <xdr:colOff>0</xdr:colOff>
      <xdr:row>158</xdr:row>
      <xdr:rowOff>9525</xdr:rowOff>
    </xdr:to>
    <xdr:graphicFrame>
      <xdr:nvGraphicFramePr>
        <xdr:cNvPr id="3" name="Chart 8"/>
        <xdr:cNvGraphicFramePr/>
      </xdr:nvGraphicFramePr>
      <xdr:xfrm>
        <a:off x="0" y="23155275"/>
        <a:ext cx="6781800" cy="24384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164</xdr:row>
      <xdr:rowOff>0</xdr:rowOff>
    </xdr:from>
    <xdr:to>
      <xdr:col>8</xdr:col>
      <xdr:colOff>0</xdr:colOff>
      <xdr:row>179</xdr:row>
      <xdr:rowOff>19050</xdr:rowOff>
    </xdr:to>
    <xdr:graphicFrame>
      <xdr:nvGraphicFramePr>
        <xdr:cNvPr id="4" name="Chart 9"/>
        <xdr:cNvGraphicFramePr/>
      </xdr:nvGraphicFramePr>
      <xdr:xfrm>
        <a:off x="0" y="26555700"/>
        <a:ext cx="6781800" cy="24479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81"/>
  <sheetViews>
    <sheetView tabSelected="1" zoomScaleSheetLayoutView="100" workbookViewId="0" topLeftCell="A1">
      <selection activeCell="J131" sqref="J131"/>
    </sheetView>
  </sheetViews>
  <sheetFormatPr defaultColWidth="9.140625" defaultRowHeight="12.75"/>
  <cols>
    <col min="1" max="1" width="12.7109375" style="4" customWidth="1"/>
    <col min="2" max="3" width="12.7109375" style="2" customWidth="1"/>
    <col min="4" max="10" width="12.7109375" style="1" customWidth="1"/>
    <col min="11" max="12" width="10.7109375" style="1" customWidth="1"/>
    <col min="13" max="16384" width="9.140625" style="1" customWidth="1"/>
  </cols>
  <sheetData>
    <row r="1" spans="1:10" ht="12.75">
      <c r="A1" s="108" t="s">
        <v>88</v>
      </c>
      <c r="B1" s="109"/>
      <c r="C1" s="109"/>
      <c r="D1" s="109"/>
      <c r="E1" s="109"/>
      <c r="F1" s="109"/>
      <c r="G1" s="109"/>
      <c r="H1" s="109"/>
      <c r="I1" s="109"/>
      <c r="J1" s="110"/>
    </row>
    <row r="2" spans="1:10" ht="12.75">
      <c r="A2" s="111"/>
      <c r="B2" s="112"/>
      <c r="C2" s="112"/>
      <c r="D2" s="112"/>
      <c r="E2" s="112"/>
      <c r="F2" s="112"/>
      <c r="G2" s="112"/>
      <c r="H2" s="112"/>
      <c r="I2" s="112"/>
      <c r="J2" s="113"/>
    </row>
    <row r="3" spans="1:10" ht="12.75" customHeight="1">
      <c r="A3" s="120" t="s">
        <v>45</v>
      </c>
      <c r="B3" s="121"/>
      <c r="C3" s="99" t="s">
        <v>58</v>
      </c>
      <c r="D3" s="99" t="s">
        <v>56</v>
      </c>
      <c r="E3" s="99" t="s">
        <v>57</v>
      </c>
      <c r="F3" s="99" t="s">
        <v>59</v>
      </c>
      <c r="G3" s="99" t="s">
        <v>61</v>
      </c>
      <c r="H3" s="99" t="s">
        <v>60</v>
      </c>
      <c r="I3" s="99" t="s">
        <v>46</v>
      </c>
      <c r="J3" s="99" t="s">
        <v>67</v>
      </c>
    </row>
    <row r="4" spans="1:10" ht="12.75" customHeight="1">
      <c r="A4" s="90"/>
      <c r="B4" s="123"/>
      <c r="C4" s="100"/>
      <c r="D4" s="100"/>
      <c r="E4" s="100"/>
      <c r="F4" s="100"/>
      <c r="G4" s="100"/>
      <c r="H4" s="100"/>
      <c r="I4" s="100"/>
      <c r="J4" s="100"/>
    </row>
    <row r="5" spans="1:10" ht="12.75" customHeight="1">
      <c r="A5" s="103" t="s">
        <v>68</v>
      </c>
      <c r="B5" s="104"/>
      <c r="C5" s="24">
        <v>10000</v>
      </c>
      <c r="D5" s="24">
        <v>120</v>
      </c>
      <c r="E5" s="24">
        <v>4</v>
      </c>
      <c r="F5" s="32" t="s">
        <v>50</v>
      </c>
      <c r="G5" s="32" t="s">
        <v>50</v>
      </c>
      <c r="H5" s="32" t="s">
        <v>50</v>
      </c>
      <c r="I5" s="32" t="s">
        <v>50</v>
      </c>
      <c r="J5" s="32" t="s">
        <v>50</v>
      </c>
    </row>
    <row r="6" spans="1:10" ht="12.75" customHeight="1">
      <c r="A6" s="103" t="s">
        <v>69</v>
      </c>
      <c r="B6" s="104"/>
      <c r="C6" s="25" t="s">
        <v>50</v>
      </c>
      <c r="D6" s="25" t="s">
        <v>50</v>
      </c>
      <c r="E6" s="25">
        <v>4</v>
      </c>
      <c r="F6" s="31">
        <v>410</v>
      </c>
      <c r="G6" s="25" t="s">
        <v>50</v>
      </c>
      <c r="H6" s="31">
        <v>100</v>
      </c>
      <c r="I6" s="25">
        <v>24</v>
      </c>
      <c r="J6" s="25" t="s">
        <v>50</v>
      </c>
    </row>
    <row r="7" spans="1:10" ht="12.75" customHeight="1">
      <c r="A7" s="103" t="s">
        <v>70</v>
      </c>
      <c r="B7" s="104"/>
      <c r="C7" s="32" t="s">
        <v>50</v>
      </c>
      <c r="D7" s="32" t="s">
        <v>50</v>
      </c>
      <c r="E7" s="24">
        <v>4</v>
      </c>
      <c r="F7" s="32">
        <v>5000</v>
      </c>
      <c r="G7" s="32">
        <v>5400</v>
      </c>
      <c r="H7" s="32">
        <v>100</v>
      </c>
      <c r="I7" s="24">
        <v>160</v>
      </c>
      <c r="J7" s="32" t="s">
        <v>50</v>
      </c>
    </row>
    <row r="8" spans="1:10" ht="12.75" customHeight="1">
      <c r="A8" s="103" t="s">
        <v>71</v>
      </c>
      <c r="B8" s="104"/>
      <c r="C8" s="25" t="s">
        <v>50</v>
      </c>
      <c r="D8" s="25" t="s">
        <v>50</v>
      </c>
      <c r="E8" s="25">
        <v>4</v>
      </c>
      <c r="F8" s="31">
        <v>4000</v>
      </c>
      <c r="G8" s="31">
        <v>2700</v>
      </c>
      <c r="H8" s="31">
        <v>100</v>
      </c>
      <c r="I8" s="25">
        <v>40</v>
      </c>
      <c r="J8" s="25" t="s">
        <v>50</v>
      </c>
    </row>
    <row r="9" spans="1:10" ht="12.75" customHeight="1">
      <c r="A9" s="103" t="s">
        <v>72</v>
      </c>
      <c r="B9" s="104"/>
      <c r="C9" s="32" t="s">
        <v>50</v>
      </c>
      <c r="D9" s="32" t="s">
        <v>50</v>
      </c>
      <c r="E9" s="24">
        <v>4</v>
      </c>
      <c r="F9" s="32" t="s">
        <v>50</v>
      </c>
      <c r="G9" s="32" t="s">
        <v>50</v>
      </c>
      <c r="H9" s="32" t="s">
        <v>50</v>
      </c>
      <c r="I9" s="32" t="s">
        <v>50</v>
      </c>
      <c r="J9" s="24">
        <v>1</v>
      </c>
    </row>
    <row r="10" spans="1:10" ht="12.75" customHeight="1">
      <c r="A10" s="103" t="s">
        <v>73</v>
      </c>
      <c r="B10" s="104"/>
      <c r="C10" s="25" t="s">
        <v>50</v>
      </c>
      <c r="D10" s="25" t="s">
        <v>50</v>
      </c>
      <c r="E10" s="25">
        <v>4</v>
      </c>
      <c r="F10" s="25" t="s">
        <v>50</v>
      </c>
      <c r="G10" s="25" t="s">
        <v>50</v>
      </c>
      <c r="H10" s="25" t="s">
        <v>50</v>
      </c>
      <c r="I10" s="25" t="s">
        <v>50</v>
      </c>
      <c r="J10" s="25">
        <v>1</v>
      </c>
    </row>
    <row r="11" spans="1:10" ht="12.75" customHeight="1">
      <c r="A11" s="103" t="s">
        <v>74</v>
      </c>
      <c r="B11" s="104"/>
      <c r="C11" s="32" t="s">
        <v>50</v>
      </c>
      <c r="D11" s="32" t="s">
        <v>50</v>
      </c>
      <c r="E11" s="24">
        <v>4</v>
      </c>
      <c r="F11" s="32" t="s">
        <v>50</v>
      </c>
      <c r="G11" s="32" t="s">
        <v>50</v>
      </c>
      <c r="H11" s="32" t="s">
        <v>50</v>
      </c>
      <c r="I11" s="32" t="s">
        <v>50</v>
      </c>
      <c r="J11" s="24">
        <v>1</v>
      </c>
    </row>
    <row r="12" spans="1:10" ht="12.75" customHeight="1">
      <c r="A12" s="101" t="s">
        <v>52</v>
      </c>
      <c r="B12" s="102"/>
      <c r="C12" s="102"/>
      <c r="D12" s="102"/>
      <c r="E12" s="102"/>
      <c r="F12" s="102"/>
      <c r="G12" s="102"/>
      <c r="H12" s="102"/>
      <c r="I12" s="102"/>
      <c r="J12" s="23"/>
    </row>
    <row r="13" spans="1:10" ht="12.75" customHeight="1">
      <c r="A13" s="84" t="s">
        <v>136</v>
      </c>
      <c r="B13" s="86"/>
      <c r="C13" s="86"/>
      <c r="D13" s="86"/>
      <c r="E13" s="86"/>
      <c r="F13" s="86"/>
      <c r="G13" s="86"/>
      <c r="H13" s="86"/>
      <c r="I13" s="86"/>
      <c r="J13" s="23"/>
    </row>
    <row r="14" spans="1:10" ht="12.75" customHeight="1">
      <c r="A14"/>
      <c r="B14"/>
      <c r="C14"/>
      <c r="D14"/>
      <c r="E14"/>
      <c r="F14"/>
      <c r="G14"/>
      <c r="H14"/>
      <c r="I14"/>
      <c r="J14"/>
    </row>
    <row r="15" spans="1:10" ht="12.75" customHeight="1">
      <c r="A15"/>
      <c r="B15"/>
      <c r="C15"/>
      <c r="D15"/>
      <c r="E15"/>
      <c r="F15"/>
      <c r="G15"/>
      <c r="H15"/>
      <c r="I15"/>
      <c r="J15"/>
    </row>
    <row r="16" spans="1:10" ht="12.75" customHeight="1">
      <c r="A16" s="108" t="s">
        <v>89</v>
      </c>
      <c r="B16" s="109"/>
      <c r="C16" s="109"/>
      <c r="D16" s="109"/>
      <c r="E16" s="109"/>
      <c r="F16" s="109"/>
      <c r="G16" s="109"/>
      <c r="H16" s="110"/>
      <c r="I16"/>
      <c r="J16"/>
    </row>
    <row r="17" spans="1:10" ht="12.75" customHeight="1">
      <c r="A17" s="111"/>
      <c r="B17" s="112"/>
      <c r="C17" s="112"/>
      <c r="D17" s="112"/>
      <c r="E17" s="112"/>
      <c r="F17" s="112"/>
      <c r="G17" s="112"/>
      <c r="H17" s="113"/>
      <c r="I17"/>
      <c r="J17"/>
    </row>
    <row r="18" spans="1:10" ht="12.75" customHeight="1">
      <c r="A18" s="120" t="s">
        <v>45</v>
      </c>
      <c r="B18" s="121"/>
      <c r="C18" s="99" t="s">
        <v>58</v>
      </c>
      <c r="D18" s="99" t="s">
        <v>62</v>
      </c>
      <c r="E18" s="99" t="s">
        <v>64</v>
      </c>
      <c r="F18" s="99" t="s">
        <v>63</v>
      </c>
      <c r="G18" s="99" t="s">
        <v>65</v>
      </c>
      <c r="H18" s="99" t="s">
        <v>66</v>
      </c>
      <c r="I18"/>
      <c r="J18"/>
    </row>
    <row r="19" spans="1:10" ht="12.75" customHeight="1">
      <c r="A19" s="122"/>
      <c r="B19" s="123"/>
      <c r="C19" s="124"/>
      <c r="D19" s="124"/>
      <c r="E19" s="124"/>
      <c r="F19" s="124"/>
      <c r="G19" s="124"/>
      <c r="H19" s="124"/>
      <c r="I19"/>
      <c r="J19"/>
    </row>
    <row r="20" spans="1:8" ht="12.75" customHeight="1">
      <c r="A20" s="103" t="s">
        <v>43</v>
      </c>
      <c r="B20" s="104"/>
      <c r="C20" s="26">
        <v>10000</v>
      </c>
      <c r="D20" s="29">
        <v>0.51</v>
      </c>
      <c r="E20" s="32" t="s">
        <v>50</v>
      </c>
      <c r="F20" s="27">
        <v>6666.67</v>
      </c>
      <c r="G20" s="32" t="s">
        <v>50</v>
      </c>
      <c r="H20" s="32" t="s">
        <v>50</v>
      </c>
    </row>
    <row r="21" spans="1:8" ht="12.75" customHeight="1">
      <c r="A21" s="103" t="s">
        <v>38</v>
      </c>
      <c r="B21" s="104"/>
      <c r="C21" s="25">
        <v>10000</v>
      </c>
      <c r="D21" s="30">
        <v>0.51</v>
      </c>
      <c r="E21" s="28">
        <v>708.33</v>
      </c>
      <c r="F21" s="28">
        <v>1950</v>
      </c>
      <c r="G21" s="25" t="s">
        <v>50</v>
      </c>
      <c r="H21" s="25" t="s">
        <v>50</v>
      </c>
    </row>
    <row r="22" spans="1:8" ht="12.75" customHeight="1">
      <c r="A22" s="103" t="s">
        <v>36</v>
      </c>
      <c r="B22" s="104"/>
      <c r="C22" s="26">
        <v>10000</v>
      </c>
      <c r="D22" s="32" t="s">
        <v>50</v>
      </c>
      <c r="E22" s="32" t="s">
        <v>50</v>
      </c>
      <c r="F22" s="32" t="s">
        <v>50</v>
      </c>
      <c r="G22" s="32" t="s">
        <v>50</v>
      </c>
      <c r="H22" s="29">
        <v>25</v>
      </c>
    </row>
    <row r="23" spans="1:8" ht="12.75" customHeight="1">
      <c r="A23" s="103" t="s">
        <v>37</v>
      </c>
      <c r="B23" s="104"/>
      <c r="C23" s="25">
        <v>10000</v>
      </c>
      <c r="D23" s="25" t="s">
        <v>50</v>
      </c>
      <c r="E23" s="25" t="s">
        <v>50</v>
      </c>
      <c r="F23" s="25" t="s">
        <v>50</v>
      </c>
      <c r="G23" s="25" t="s">
        <v>50</v>
      </c>
      <c r="H23" s="30">
        <v>5.9347</v>
      </c>
    </row>
    <row r="24" spans="1:8" ht="12.75" customHeight="1">
      <c r="A24" s="103" t="s">
        <v>35</v>
      </c>
      <c r="B24" s="104"/>
      <c r="C24" s="26">
        <v>10000</v>
      </c>
      <c r="D24" s="29">
        <v>0.2544</v>
      </c>
      <c r="E24" s="27">
        <v>708.33</v>
      </c>
      <c r="F24" s="27">
        <v>1950</v>
      </c>
      <c r="G24" s="32" t="s">
        <v>50</v>
      </c>
      <c r="H24" s="32" t="s">
        <v>50</v>
      </c>
    </row>
    <row r="25" spans="1:8" ht="12.75" customHeight="1">
      <c r="A25" s="103" t="s">
        <v>28</v>
      </c>
      <c r="B25" s="104"/>
      <c r="C25" s="25">
        <v>10000</v>
      </c>
      <c r="D25" s="30">
        <v>0.442656</v>
      </c>
      <c r="E25" s="25" t="s">
        <v>50</v>
      </c>
      <c r="F25" s="28">
        <v>6670</v>
      </c>
      <c r="G25" s="25">
        <v>4995</v>
      </c>
      <c r="H25" s="25" t="s">
        <v>50</v>
      </c>
    </row>
    <row r="26" spans="1:8" ht="12.75" customHeight="1">
      <c r="A26" s="103" t="s">
        <v>34</v>
      </c>
      <c r="B26" s="104"/>
      <c r="C26" s="26">
        <v>10000</v>
      </c>
      <c r="D26" s="29">
        <v>0.2544</v>
      </c>
      <c r="E26" s="27">
        <v>708.33</v>
      </c>
      <c r="F26" s="27">
        <v>1950</v>
      </c>
      <c r="G26" s="32" t="s">
        <v>50</v>
      </c>
      <c r="H26" s="32" t="s">
        <v>50</v>
      </c>
    </row>
    <row r="27" spans="1:8" ht="12.75" customHeight="1">
      <c r="A27" s="101" t="s">
        <v>52</v>
      </c>
      <c r="B27" s="102"/>
      <c r="C27" s="102"/>
      <c r="D27" s="102"/>
      <c r="E27" s="102"/>
      <c r="F27" s="102"/>
      <c r="G27" s="102"/>
      <c r="H27" s="102"/>
    </row>
    <row r="28" spans="1:8" ht="12.75" customHeight="1">
      <c r="A28" s="84" t="s">
        <v>136</v>
      </c>
      <c r="B28" s="86"/>
      <c r="C28" s="86"/>
      <c r="D28" s="86"/>
      <c r="E28" s="86"/>
      <c r="F28" s="86"/>
      <c r="G28" s="86"/>
      <c r="H28" s="86"/>
    </row>
    <row r="31" spans="1:10" ht="12.75">
      <c r="A31" s="88" t="s">
        <v>106</v>
      </c>
      <c r="B31" s="89"/>
      <c r="C31" s="89"/>
      <c r="D31" s="89"/>
      <c r="E31" s="89"/>
      <c r="F31" s="89"/>
      <c r="G31" s="89"/>
      <c r="H31" s="89"/>
      <c r="I31" s="89"/>
      <c r="J31" s="89"/>
    </row>
    <row r="32" spans="1:10" ht="12.75">
      <c r="A32" s="90"/>
      <c r="B32" s="91"/>
      <c r="C32" s="91"/>
      <c r="D32" s="91"/>
      <c r="E32" s="91"/>
      <c r="F32" s="91"/>
      <c r="G32" s="91"/>
      <c r="H32" s="91"/>
      <c r="I32" s="91"/>
      <c r="J32" s="91"/>
    </row>
    <row r="33" spans="1:17" ht="12.75">
      <c r="A33" s="9" t="s">
        <v>55</v>
      </c>
      <c r="B33" s="9" t="s">
        <v>45</v>
      </c>
      <c r="C33" s="78" t="s">
        <v>54</v>
      </c>
      <c r="D33" s="138"/>
      <c r="E33" s="138"/>
      <c r="F33" s="102"/>
      <c r="G33" s="139"/>
      <c r="H33" s="9" t="s">
        <v>46</v>
      </c>
      <c r="I33" s="9" t="s">
        <v>60</v>
      </c>
      <c r="J33" s="9" t="s">
        <v>47</v>
      </c>
      <c r="K33"/>
      <c r="L33"/>
      <c r="M33"/>
      <c r="N33"/>
      <c r="O33"/>
      <c r="P33"/>
      <c r="Q33"/>
    </row>
    <row r="34" spans="1:17" ht="12.75">
      <c r="A34" s="76" t="s">
        <v>29</v>
      </c>
      <c r="B34" s="12" t="s">
        <v>38</v>
      </c>
      <c r="C34" s="132" t="s">
        <v>75</v>
      </c>
      <c r="D34" s="133"/>
      <c r="E34" s="133"/>
      <c r="F34" s="133"/>
      <c r="G34" s="127"/>
      <c r="H34" s="34">
        <f>C5/(D5*2)*(E5*4+1)</f>
        <v>708.3333333333333</v>
      </c>
      <c r="I34" s="35">
        <v>100</v>
      </c>
      <c r="J34" s="36">
        <f>H34*I34</f>
        <v>70833.33333333333</v>
      </c>
      <c r="K34"/>
      <c r="L34"/>
      <c r="M34"/>
      <c r="N34"/>
      <c r="O34"/>
      <c r="P34"/>
      <c r="Q34"/>
    </row>
    <row r="35" spans="1:17" ht="12.75" customHeight="1">
      <c r="A35" s="130"/>
      <c r="B35" s="10" t="s">
        <v>38</v>
      </c>
      <c r="C35" s="134" t="s">
        <v>76</v>
      </c>
      <c r="D35" s="135"/>
      <c r="E35" s="135"/>
      <c r="F35" s="135"/>
      <c r="G35" s="127"/>
      <c r="H35" s="34">
        <f>E6*(F6/H6+I6)</f>
        <v>112.4</v>
      </c>
      <c r="I35" s="35">
        <v>100</v>
      </c>
      <c r="J35" s="37">
        <f aca="true" t="shared" si="0" ref="J35:J47">H35*I35</f>
        <v>11240</v>
      </c>
      <c r="K35"/>
      <c r="L35"/>
      <c r="M35"/>
      <c r="N35"/>
      <c r="O35"/>
      <c r="P35"/>
      <c r="Q35"/>
    </row>
    <row r="36" spans="1:17" ht="12.75" customHeight="1">
      <c r="A36" s="130"/>
      <c r="B36" s="12" t="s">
        <v>36</v>
      </c>
      <c r="C36" s="132" t="s">
        <v>77</v>
      </c>
      <c r="D36" s="133"/>
      <c r="E36" s="133"/>
      <c r="F36" s="133"/>
      <c r="G36" s="127"/>
      <c r="H36" s="34">
        <f>E7*((F7+G7)/H7+I7)</f>
        <v>1056</v>
      </c>
      <c r="I36" s="35">
        <v>100</v>
      </c>
      <c r="J36" s="38">
        <f t="shared" si="0"/>
        <v>105600</v>
      </c>
      <c r="K36"/>
      <c r="L36"/>
      <c r="M36"/>
      <c r="N36"/>
      <c r="O36"/>
      <c r="P36"/>
      <c r="Q36"/>
    </row>
    <row r="37" spans="1:17" ht="12.75" customHeight="1">
      <c r="A37" s="130"/>
      <c r="B37" s="10" t="s">
        <v>37</v>
      </c>
      <c r="C37" s="134" t="s">
        <v>78</v>
      </c>
      <c r="D37" s="135"/>
      <c r="E37" s="135"/>
      <c r="F37" s="135"/>
      <c r="G37" s="127"/>
      <c r="H37" s="34">
        <f>E8*((F8+G8)/H8+I8)+H36</f>
        <v>1484</v>
      </c>
      <c r="I37" s="35">
        <v>100</v>
      </c>
      <c r="J37" s="39">
        <f t="shared" si="0"/>
        <v>148400</v>
      </c>
      <c r="K37"/>
      <c r="L37"/>
      <c r="M37"/>
      <c r="N37"/>
      <c r="O37"/>
      <c r="P37"/>
      <c r="Q37"/>
    </row>
    <row r="38" spans="1:17" ht="12.75" customHeight="1">
      <c r="A38" s="130"/>
      <c r="B38" s="12" t="s">
        <v>35</v>
      </c>
      <c r="C38" s="132" t="s">
        <v>79</v>
      </c>
      <c r="D38" s="133"/>
      <c r="E38" s="133"/>
      <c r="F38" s="133"/>
      <c r="G38" s="127"/>
      <c r="H38" s="34">
        <f>561+1176*J9</f>
        <v>1737</v>
      </c>
      <c r="I38" s="35">
        <v>100</v>
      </c>
      <c r="J38" s="40">
        <f t="shared" si="0"/>
        <v>173700</v>
      </c>
      <c r="K38"/>
      <c r="L38"/>
      <c r="M38"/>
      <c r="N38"/>
      <c r="O38"/>
      <c r="P38"/>
      <c r="Q38"/>
    </row>
    <row r="39" spans="1:17" ht="12.75" customHeight="1">
      <c r="A39" s="130"/>
      <c r="B39" s="10" t="s">
        <v>28</v>
      </c>
      <c r="C39" s="134" t="s">
        <v>80</v>
      </c>
      <c r="D39" s="135"/>
      <c r="E39" s="135"/>
      <c r="F39" s="135"/>
      <c r="G39" s="127"/>
      <c r="H39" s="34">
        <f>546+560*J10</f>
        <v>1106</v>
      </c>
      <c r="I39" s="35">
        <v>100</v>
      </c>
      <c r="J39" s="41">
        <f t="shared" si="0"/>
        <v>110600</v>
      </c>
      <c r="K39"/>
      <c r="L39"/>
      <c r="M39"/>
      <c r="N39"/>
      <c r="O39"/>
      <c r="P39"/>
      <c r="Q39"/>
    </row>
    <row r="40" spans="1:17" ht="12.75" customHeight="1">
      <c r="A40" s="131"/>
      <c r="B40" s="7" t="s">
        <v>34</v>
      </c>
      <c r="C40" s="136" t="s">
        <v>81</v>
      </c>
      <c r="D40" s="137"/>
      <c r="E40" s="137"/>
      <c r="F40" s="137"/>
      <c r="G40" s="127"/>
      <c r="H40" s="34">
        <f>(10826+8008*J11)/2</f>
        <v>9417</v>
      </c>
      <c r="I40" s="35">
        <v>100</v>
      </c>
      <c r="J40" s="42">
        <f t="shared" si="0"/>
        <v>941700</v>
      </c>
      <c r="K40"/>
      <c r="L40"/>
      <c r="M40"/>
      <c r="N40"/>
      <c r="O40"/>
      <c r="P40"/>
      <c r="Q40"/>
    </row>
    <row r="41" spans="1:17" ht="12.75" customHeight="1">
      <c r="A41" s="76" t="s">
        <v>30</v>
      </c>
      <c r="B41" s="10" t="s">
        <v>43</v>
      </c>
      <c r="C41" s="125" t="s">
        <v>82</v>
      </c>
      <c r="D41" s="126"/>
      <c r="E41" s="126"/>
      <c r="F41" s="126"/>
      <c r="G41" s="127"/>
      <c r="H41" s="34">
        <f>C20*(10+D20)-(F20*9)</f>
        <v>45099.97</v>
      </c>
      <c r="I41" s="35">
        <v>100</v>
      </c>
      <c r="J41" s="43">
        <f t="shared" si="0"/>
        <v>4509997</v>
      </c>
      <c r="K41"/>
      <c r="L41"/>
      <c r="M41"/>
      <c r="N41"/>
      <c r="O41"/>
      <c r="P41"/>
      <c r="Q41"/>
    </row>
    <row r="42" spans="1:17" ht="12.75" customHeight="1">
      <c r="A42" s="116"/>
      <c r="B42" s="7" t="s">
        <v>38</v>
      </c>
      <c r="C42" s="128" t="s">
        <v>83</v>
      </c>
      <c r="D42" s="129"/>
      <c r="E42" s="129"/>
      <c r="F42" s="129"/>
      <c r="G42" s="127"/>
      <c r="H42" s="34">
        <f>C21*(10+D21)-(E21*99)-(F21*9)</f>
        <v>17425.33</v>
      </c>
      <c r="I42" s="35">
        <v>100</v>
      </c>
      <c r="J42" s="44">
        <f t="shared" si="0"/>
        <v>1742533.0000000002</v>
      </c>
      <c r="K42"/>
      <c r="L42"/>
      <c r="M42"/>
      <c r="N42"/>
      <c r="O42"/>
      <c r="P42"/>
      <c r="Q42"/>
    </row>
    <row r="43" spans="1:17" ht="12.75" customHeight="1">
      <c r="A43" s="116"/>
      <c r="B43" s="10" t="s">
        <v>36</v>
      </c>
      <c r="C43" s="125" t="s">
        <v>86</v>
      </c>
      <c r="D43" s="126"/>
      <c r="E43" s="126"/>
      <c r="F43" s="126"/>
      <c r="G43" s="127"/>
      <c r="H43" s="45">
        <f>C22/H22</f>
        <v>400</v>
      </c>
      <c r="I43" s="35">
        <v>100</v>
      </c>
      <c r="J43" s="46">
        <f t="shared" si="0"/>
        <v>40000</v>
      </c>
      <c r="K43"/>
      <c r="L43"/>
      <c r="M43"/>
      <c r="N43"/>
      <c r="O43"/>
      <c r="P43"/>
      <c r="Q43"/>
    </row>
    <row r="44" spans="1:17" ht="12.75" customHeight="1">
      <c r="A44" s="116"/>
      <c r="B44" s="7" t="s">
        <v>37</v>
      </c>
      <c r="C44" s="128" t="s">
        <v>86</v>
      </c>
      <c r="D44" s="129"/>
      <c r="E44" s="129"/>
      <c r="F44" s="129"/>
      <c r="G44" s="127"/>
      <c r="H44" s="45">
        <f>C23/H23</f>
        <v>1685.0051392656746</v>
      </c>
      <c r="I44" s="35">
        <v>100</v>
      </c>
      <c r="J44" s="47">
        <f t="shared" si="0"/>
        <v>168500.51392656745</v>
      </c>
      <c r="K44"/>
      <c r="L44"/>
      <c r="M44"/>
      <c r="N44"/>
      <c r="O44"/>
      <c r="P44"/>
      <c r="Q44"/>
    </row>
    <row r="45" spans="1:17" ht="12.75" customHeight="1">
      <c r="A45" s="116"/>
      <c r="B45" s="10" t="s">
        <v>35</v>
      </c>
      <c r="C45" s="125" t="s">
        <v>84</v>
      </c>
      <c r="D45" s="126"/>
      <c r="E45" s="126"/>
      <c r="F45" s="126"/>
      <c r="G45" s="127"/>
      <c r="H45" s="34">
        <f>C24*(10+D24)-(E24*99)-(F24*9)</f>
        <v>14869.330000000002</v>
      </c>
      <c r="I45" s="35">
        <v>100</v>
      </c>
      <c r="J45" s="48">
        <f t="shared" si="0"/>
        <v>1486933.0000000002</v>
      </c>
      <c r="K45"/>
      <c r="L45"/>
      <c r="M45"/>
      <c r="N45"/>
      <c r="O45"/>
      <c r="P45"/>
      <c r="Q45"/>
    </row>
    <row r="46" spans="1:17" ht="12.75" customHeight="1">
      <c r="A46" s="116"/>
      <c r="B46" s="7" t="s">
        <v>28</v>
      </c>
      <c r="C46" s="128" t="s">
        <v>85</v>
      </c>
      <c r="D46" s="129"/>
      <c r="E46" s="129"/>
      <c r="F46" s="129"/>
      <c r="G46" s="127"/>
      <c r="H46" s="34">
        <f>C25*(10+D25)-(F25*9)-G25</f>
        <v>39401.56</v>
      </c>
      <c r="I46" s="35">
        <v>100</v>
      </c>
      <c r="J46" s="49">
        <f t="shared" si="0"/>
        <v>3940156</v>
      </c>
      <c r="K46"/>
      <c r="L46"/>
      <c r="M46"/>
      <c r="N46"/>
      <c r="O46"/>
      <c r="P46"/>
      <c r="Q46"/>
    </row>
    <row r="47" spans="1:17" ht="12.75" customHeight="1">
      <c r="A47" s="117"/>
      <c r="B47" s="10" t="s">
        <v>34</v>
      </c>
      <c r="C47" s="125" t="s">
        <v>84</v>
      </c>
      <c r="D47" s="126"/>
      <c r="E47" s="126"/>
      <c r="F47" s="126"/>
      <c r="G47" s="127"/>
      <c r="H47" s="34">
        <f>C26*(10+D26)-(E26*99)-(F26*9)</f>
        <v>14869.330000000002</v>
      </c>
      <c r="I47" s="35">
        <v>100</v>
      </c>
      <c r="J47" s="50">
        <f t="shared" si="0"/>
        <v>1486933.0000000002</v>
      </c>
      <c r="K47"/>
      <c r="L47"/>
      <c r="M47"/>
      <c r="N47"/>
      <c r="O47"/>
      <c r="P47"/>
      <c r="Q47"/>
    </row>
    <row r="48" spans="1:10" ht="12.75" customHeight="1">
      <c r="A48" s="101" t="s">
        <v>52</v>
      </c>
      <c r="B48" s="115"/>
      <c r="C48" s="115"/>
      <c r="D48" s="115"/>
      <c r="E48" s="115"/>
      <c r="F48" s="115"/>
      <c r="G48" s="115"/>
      <c r="H48" s="102"/>
      <c r="I48" s="102"/>
      <c r="J48" s="102"/>
    </row>
    <row r="49" spans="1:10" ht="12.75" customHeight="1">
      <c r="A49" s="84" t="s">
        <v>136</v>
      </c>
      <c r="B49" s="85"/>
      <c r="C49" s="85"/>
      <c r="D49" s="85"/>
      <c r="E49" s="85"/>
      <c r="F49" s="85"/>
      <c r="G49" s="85"/>
      <c r="H49" s="86"/>
      <c r="I49" s="87"/>
      <c r="J49" s="87"/>
    </row>
    <row r="52" spans="1:8" ht="12.75">
      <c r="A52" s="108" t="s">
        <v>90</v>
      </c>
      <c r="B52" s="109"/>
      <c r="C52" s="109"/>
      <c r="D52" s="109"/>
      <c r="E52" s="109"/>
      <c r="F52" s="109"/>
      <c r="G52" s="109"/>
      <c r="H52" s="110"/>
    </row>
    <row r="53" spans="1:8" ht="12.75">
      <c r="A53" s="111"/>
      <c r="B53" s="112"/>
      <c r="C53" s="112"/>
      <c r="D53" s="112"/>
      <c r="E53" s="112"/>
      <c r="F53" s="112"/>
      <c r="G53" s="112"/>
      <c r="H53" s="113"/>
    </row>
    <row r="54" spans="1:8" ht="12.75" customHeight="1">
      <c r="A54" s="78" t="s">
        <v>39</v>
      </c>
      <c r="B54" s="114"/>
      <c r="C54" s="105" t="s">
        <v>45</v>
      </c>
      <c r="D54" s="106"/>
      <c r="E54" s="106"/>
      <c r="F54" s="106"/>
      <c r="G54" s="106"/>
      <c r="H54" s="107"/>
    </row>
    <row r="55" spans="1:8" ht="12.75" customHeight="1">
      <c r="A55" s="81"/>
      <c r="B55" s="83"/>
      <c r="C55" s="9" t="s">
        <v>38</v>
      </c>
      <c r="D55" s="9" t="s">
        <v>36</v>
      </c>
      <c r="E55" s="9" t="s">
        <v>37</v>
      </c>
      <c r="F55" s="9" t="s">
        <v>35</v>
      </c>
      <c r="G55" s="9" t="s">
        <v>28</v>
      </c>
      <c r="H55" s="9" t="s">
        <v>34</v>
      </c>
    </row>
    <row r="56" spans="1:8" ht="12.75">
      <c r="A56" s="76" t="s">
        <v>29</v>
      </c>
      <c r="B56" s="15" t="s">
        <v>38</v>
      </c>
      <c r="C56" s="33">
        <f>$J$34</f>
        <v>70833.33333333333</v>
      </c>
      <c r="D56" s="8" t="s">
        <v>50</v>
      </c>
      <c r="E56" s="8" t="s">
        <v>50</v>
      </c>
      <c r="F56" s="33">
        <f>$J$34</f>
        <v>70833.33333333333</v>
      </c>
      <c r="G56" s="8" t="s">
        <v>50</v>
      </c>
      <c r="H56" s="33">
        <f>$J$34</f>
        <v>70833.33333333333</v>
      </c>
    </row>
    <row r="57" spans="1:8" ht="12.75">
      <c r="A57" s="116"/>
      <c r="B57" s="16" t="s">
        <v>42</v>
      </c>
      <c r="C57" s="51">
        <f>$J$35</f>
        <v>11240</v>
      </c>
      <c r="D57" s="52">
        <f>$J$36</f>
        <v>105600</v>
      </c>
      <c r="E57" s="53">
        <f>$J$37</f>
        <v>148400</v>
      </c>
      <c r="F57" s="11" t="s">
        <v>50</v>
      </c>
      <c r="G57" s="11" t="s">
        <v>50</v>
      </c>
      <c r="H57" s="11" t="s">
        <v>50</v>
      </c>
    </row>
    <row r="58" spans="1:8" ht="12.75">
      <c r="A58" s="116"/>
      <c r="B58" s="17" t="s">
        <v>48</v>
      </c>
      <c r="C58" s="8" t="s">
        <v>50</v>
      </c>
      <c r="D58" s="8" t="s">
        <v>50</v>
      </c>
      <c r="E58" s="8" t="s">
        <v>50</v>
      </c>
      <c r="F58" s="54">
        <f>J38</f>
        <v>173700</v>
      </c>
      <c r="G58" s="55">
        <f>J39</f>
        <v>110600</v>
      </c>
      <c r="H58" s="56">
        <f>J40</f>
        <v>941700</v>
      </c>
    </row>
    <row r="59" spans="1:8" ht="12.75">
      <c r="A59" s="116"/>
      <c r="B59" s="16" t="s">
        <v>40</v>
      </c>
      <c r="C59" s="11" t="s">
        <v>50</v>
      </c>
      <c r="D59" s="11" t="s">
        <v>50</v>
      </c>
      <c r="E59" s="11" t="s">
        <v>50</v>
      </c>
      <c r="F59" s="11">
        <v>36800</v>
      </c>
      <c r="G59" s="11">
        <v>26400</v>
      </c>
      <c r="H59" s="11">
        <v>48000</v>
      </c>
    </row>
    <row r="60" spans="1:8" ht="12.75">
      <c r="A60" s="116"/>
      <c r="B60" s="17" t="s">
        <v>49</v>
      </c>
      <c r="C60" s="8" t="s">
        <v>50</v>
      </c>
      <c r="D60" s="8" t="s">
        <v>50</v>
      </c>
      <c r="E60" s="8" t="s">
        <v>50</v>
      </c>
      <c r="F60" s="8">
        <v>30100</v>
      </c>
      <c r="G60" s="8" t="s">
        <v>50</v>
      </c>
      <c r="H60" s="8">
        <v>47700</v>
      </c>
    </row>
    <row r="61" spans="1:8" ht="12.75">
      <c r="A61" s="116"/>
      <c r="B61" s="16" t="s">
        <v>41</v>
      </c>
      <c r="C61" s="11" t="s">
        <v>50</v>
      </c>
      <c r="D61" s="11" t="s">
        <v>50</v>
      </c>
      <c r="E61" s="11" t="s">
        <v>50</v>
      </c>
      <c r="F61" s="11" t="s">
        <v>50</v>
      </c>
      <c r="G61" s="11">
        <v>36000</v>
      </c>
      <c r="H61" s="11" t="s">
        <v>50</v>
      </c>
    </row>
    <row r="62" spans="1:8" s="4" customFormat="1" ht="12.75">
      <c r="A62" s="117"/>
      <c r="B62" s="13" t="s">
        <v>107</v>
      </c>
      <c r="C62" s="14">
        <f aca="true" t="shared" si="1" ref="C62:H62">SUM(C56:C61)</f>
        <v>82073.33333333333</v>
      </c>
      <c r="D62" s="14">
        <f t="shared" si="1"/>
        <v>105600</v>
      </c>
      <c r="E62" s="14">
        <f t="shared" si="1"/>
        <v>148400</v>
      </c>
      <c r="F62" s="14">
        <f t="shared" si="1"/>
        <v>311433.3333333333</v>
      </c>
      <c r="G62" s="14">
        <f t="shared" si="1"/>
        <v>173000</v>
      </c>
      <c r="H62" s="14">
        <f t="shared" si="1"/>
        <v>1108233.3333333335</v>
      </c>
    </row>
    <row r="63" spans="1:8" ht="12.75">
      <c r="A63" s="76" t="s">
        <v>30</v>
      </c>
      <c r="B63" s="18" t="s">
        <v>43</v>
      </c>
      <c r="C63" s="57">
        <f aca="true" t="shared" si="2" ref="C63:H63">$J$41</f>
        <v>4509997</v>
      </c>
      <c r="D63" s="57">
        <f t="shared" si="2"/>
        <v>4509997</v>
      </c>
      <c r="E63" s="57">
        <f t="shared" si="2"/>
        <v>4509997</v>
      </c>
      <c r="F63" s="57">
        <f t="shared" si="2"/>
        <v>4509997</v>
      </c>
      <c r="G63" s="57">
        <f t="shared" si="2"/>
        <v>4509997</v>
      </c>
      <c r="H63" s="57">
        <f t="shared" si="2"/>
        <v>4509997</v>
      </c>
    </row>
    <row r="64" spans="1:8" ht="12.75">
      <c r="A64" s="118"/>
      <c r="B64" s="19" t="s">
        <v>44</v>
      </c>
      <c r="C64" s="58">
        <f>J42</f>
        <v>1742533.0000000002</v>
      </c>
      <c r="D64" s="59">
        <f>J43</f>
        <v>40000</v>
      </c>
      <c r="E64" s="60">
        <f>J44</f>
        <v>168500.51392656745</v>
      </c>
      <c r="F64" s="61">
        <f>J45</f>
        <v>1486933.0000000002</v>
      </c>
      <c r="G64" s="62">
        <f>J46</f>
        <v>3940156</v>
      </c>
      <c r="H64" s="63">
        <f>J47</f>
        <v>1486933.0000000002</v>
      </c>
    </row>
    <row r="65" spans="1:8" ht="12.75">
      <c r="A65" s="119"/>
      <c r="B65" s="13" t="s">
        <v>108</v>
      </c>
      <c r="C65" s="14">
        <f aca="true" t="shared" si="3" ref="C65:H65">C63-C64</f>
        <v>2767464</v>
      </c>
      <c r="D65" s="14">
        <f t="shared" si="3"/>
        <v>4469997</v>
      </c>
      <c r="E65" s="14">
        <f t="shared" si="3"/>
        <v>4341496.4860734325</v>
      </c>
      <c r="F65" s="14">
        <f t="shared" si="3"/>
        <v>3023064</v>
      </c>
      <c r="G65" s="14">
        <f t="shared" si="3"/>
        <v>569841</v>
      </c>
      <c r="H65" s="14">
        <f t="shared" si="3"/>
        <v>3023064</v>
      </c>
    </row>
    <row r="66" spans="1:8" ht="12.75" customHeight="1">
      <c r="A66" s="101" t="s">
        <v>52</v>
      </c>
      <c r="B66" s="115"/>
      <c r="C66" s="115"/>
      <c r="D66" s="115"/>
      <c r="E66" s="115"/>
      <c r="F66" s="115"/>
      <c r="G66" s="115"/>
      <c r="H66" s="102"/>
    </row>
    <row r="67" spans="1:8" ht="12.75" customHeight="1">
      <c r="A67" s="84" t="s">
        <v>136</v>
      </c>
      <c r="B67" s="85"/>
      <c r="C67" s="85"/>
      <c r="D67" s="85"/>
      <c r="E67" s="85"/>
      <c r="F67" s="85"/>
      <c r="G67" s="85"/>
      <c r="H67" s="86"/>
    </row>
    <row r="68" spans="1:8" ht="12.75">
      <c r="A68" s="6"/>
      <c r="B68" s="3"/>
      <c r="C68" s="5"/>
      <c r="D68" s="5"/>
      <c r="E68" s="5"/>
      <c r="F68" s="5"/>
      <c r="G68" s="5"/>
      <c r="H68" s="5"/>
    </row>
    <row r="69" spans="1:8" ht="12.75">
      <c r="A69" s="6"/>
      <c r="B69" s="3"/>
      <c r="C69" s="5"/>
      <c r="D69" s="5"/>
      <c r="E69" s="5"/>
      <c r="F69" s="5"/>
      <c r="G69" s="5"/>
      <c r="H69" s="5"/>
    </row>
    <row r="70" spans="1:10" ht="12.75">
      <c r="A70" s="88" t="s">
        <v>94</v>
      </c>
      <c r="B70" s="89"/>
      <c r="C70" s="89"/>
      <c r="D70" s="89"/>
      <c r="E70" s="89"/>
      <c r="F70" s="89"/>
      <c r="G70" s="89"/>
      <c r="H70" s="89"/>
      <c r="I70" s="89"/>
      <c r="J70" s="89"/>
    </row>
    <row r="71" spans="1:10" ht="12.75">
      <c r="A71" s="90"/>
      <c r="B71" s="91"/>
      <c r="C71" s="91"/>
      <c r="D71" s="91"/>
      <c r="E71" s="91"/>
      <c r="F71" s="91"/>
      <c r="G71" s="91"/>
      <c r="H71" s="91"/>
      <c r="I71" s="91"/>
      <c r="J71" s="91"/>
    </row>
    <row r="72" spans="1:10" ht="12.75" customHeight="1">
      <c r="A72" s="76" t="s">
        <v>96</v>
      </c>
      <c r="B72" s="78" t="s">
        <v>104</v>
      </c>
      <c r="C72" s="79"/>
      <c r="D72" s="80"/>
      <c r="E72" s="105" t="s">
        <v>45</v>
      </c>
      <c r="F72" s="106"/>
      <c r="G72" s="106"/>
      <c r="H72" s="106"/>
      <c r="I72" s="106"/>
      <c r="J72" s="107"/>
    </row>
    <row r="73" spans="1:10" ht="12.75" customHeight="1">
      <c r="A73" s="77"/>
      <c r="B73" s="81"/>
      <c r="C73" s="82"/>
      <c r="D73" s="83"/>
      <c r="E73" s="9" t="s">
        <v>38</v>
      </c>
      <c r="F73" s="9" t="s">
        <v>36</v>
      </c>
      <c r="G73" s="9" t="s">
        <v>37</v>
      </c>
      <c r="H73" s="9" t="s">
        <v>35</v>
      </c>
      <c r="I73" s="9" t="s">
        <v>28</v>
      </c>
      <c r="J73" s="9" t="s">
        <v>34</v>
      </c>
    </row>
    <row r="74" spans="1:10" ht="12.75" customHeight="1">
      <c r="A74" s="64" t="s">
        <v>29</v>
      </c>
      <c r="B74" s="98" t="s">
        <v>97</v>
      </c>
      <c r="C74" s="93"/>
      <c r="D74" s="94"/>
      <c r="E74" s="8">
        <f aca="true" t="shared" si="4" ref="E74:J74">C62</f>
        <v>82073.33333333333</v>
      </c>
      <c r="F74" s="8">
        <f t="shared" si="4"/>
        <v>105600</v>
      </c>
      <c r="G74" s="8">
        <f t="shared" si="4"/>
        <v>148400</v>
      </c>
      <c r="H74" s="8">
        <f t="shared" si="4"/>
        <v>311433.3333333333</v>
      </c>
      <c r="I74" s="8">
        <f t="shared" si="4"/>
        <v>173000</v>
      </c>
      <c r="J74" s="8">
        <f t="shared" si="4"/>
        <v>1108233.3333333335</v>
      </c>
    </row>
    <row r="75" spans="1:10" ht="12.75">
      <c r="A75" s="64" t="s">
        <v>30</v>
      </c>
      <c r="B75" s="95" t="s">
        <v>98</v>
      </c>
      <c r="C75" s="96"/>
      <c r="D75" s="97"/>
      <c r="E75" s="11">
        <f aca="true" t="shared" si="5" ref="E75:J75">C65</f>
        <v>2767464</v>
      </c>
      <c r="F75" s="11">
        <f t="shared" si="5"/>
        <v>4469997</v>
      </c>
      <c r="G75" s="11">
        <f t="shared" si="5"/>
        <v>4341496.4860734325</v>
      </c>
      <c r="H75" s="11">
        <f t="shared" si="5"/>
        <v>3023064</v>
      </c>
      <c r="I75" s="11">
        <f t="shared" si="5"/>
        <v>569841</v>
      </c>
      <c r="J75" s="11">
        <f t="shared" si="5"/>
        <v>3023064</v>
      </c>
    </row>
    <row r="76" spans="1:10" ht="12.75">
      <c r="A76" s="64" t="s">
        <v>31</v>
      </c>
      <c r="B76" s="92" t="s">
        <v>99</v>
      </c>
      <c r="C76" s="93"/>
      <c r="D76" s="94"/>
      <c r="E76" s="8">
        <f aca="true" t="shared" si="6" ref="E76:J76">E75/(1+0.05)^5</f>
        <v>2168380.458759467</v>
      </c>
      <c r="F76" s="8">
        <f t="shared" si="6"/>
        <v>3502359.6135355122</v>
      </c>
      <c r="G76" s="8">
        <f t="shared" si="6"/>
        <v>3401676.0984694017</v>
      </c>
      <c r="H76" s="8">
        <f t="shared" si="6"/>
        <v>2368649.7469088053</v>
      </c>
      <c r="I76" s="8">
        <f t="shared" si="6"/>
        <v>446485.3342265531</v>
      </c>
      <c r="J76" s="8">
        <f t="shared" si="6"/>
        <v>2368649.7469088053</v>
      </c>
    </row>
    <row r="77" spans="1:10" ht="12.75">
      <c r="A77" s="64" t="s">
        <v>32</v>
      </c>
      <c r="B77" s="95" t="s">
        <v>100</v>
      </c>
      <c r="C77" s="96"/>
      <c r="D77" s="97"/>
      <c r="E77" s="20">
        <f aca="true" t="shared" si="7" ref="E77:J77">E76/E74</f>
        <v>26.420036456333367</v>
      </c>
      <c r="F77" s="20">
        <f t="shared" si="7"/>
        <v>33.16628421908629</v>
      </c>
      <c r="G77" s="20">
        <f t="shared" si="7"/>
        <v>22.922345677017532</v>
      </c>
      <c r="H77" s="20">
        <f t="shared" si="7"/>
        <v>7.605639773869653</v>
      </c>
      <c r="I77" s="20">
        <f t="shared" si="7"/>
        <v>2.580840082234411</v>
      </c>
      <c r="J77" s="20">
        <f t="shared" si="7"/>
        <v>2.1373204321371597</v>
      </c>
    </row>
    <row r="78" spans="1:10" ht="12.75">
      <c r="A78" s="64" t="s">
        <v>87</v>
      </c>
      <c r="B78" s="98" t="s">
        <v>101</v>
      </c>
      <c r="C78" s="93"/>
      <c r="D78" s="94"/>
      <c r="E78" s="65">
        <f aca="true" t="shared" si="8" ref="E78:J78">(E76-E74)/E74*100</f>
        <v>2542.003645633337</v>
      </c>
      <c r="F78" s="65">
        <f t="shared" si="8"/>
        <v>3216.628421908629</v>
      </c>
      <c r="G78" s="65">
        <f t="shared" si="8"/>
        <v>2192.2345677017533</v>
      </c>
      <c r="H78" s="65">
        <f t="shared" si="8"/>
        <v>660.5639773869652</v>
      </c>
      <c r="I78" s="65">
        <f t="shared" si="8"/>
        <v>158.0840082234411</v>
      </c>
      <c r="J78" s="65">
        <f t="shared" si="8"/>
        <v>113.73204321371597</v>
      </c>
    </row>
    <row r="79" spans="1:10" ht="12.75">
      <c r="A79" s="64" t="s">
        <v>33</v>
      </c>
      <c r="B79" s="95" t="s">
        <v>102</v>
      </c>
      <c r="C79" s="96"/>
      <c r="D79" s="97"/>
      <c r="E79" s="11">
        <f aca="true" t="shared" si="9" ref="E79:J79">E74/(C63/C64-1)</f>
        <v>51677.45334838443</v>
      </c>
      <c r="F79" s="11">
        <f t="shared" si="9"/>
        <v>944.9670771591121</v>
      </c>
      <c r="G79" s="11">
        <f t="shared" si="9"/>
        <v>5759.64447902116</v>
      </c>
      <c r="H79" s="11">
        <f t="shared" si="9"/>
        <v>153182.49981916806</v>
      </c>
      <c r="I79" s="11">
        <f t="shared" si="9"/>
        <v>1196205.587172562</v>
      </c>
      <c r="J79" s="11">
        <f t="shared" si="9"/>
        <v>545098.8517058634</v>
      </c>
    </row>
    <row r="80" spans="1:10" ht="12.75">
      <c r="A80" s="64" t="s">
        <v>51</v>
      </c>
      <c r="B80" s="98" t="s">
        <v>103</v>
      </c>
      <c r="C80" s="93"/>
      <c r="D80" s="94"/>
      <c r="E80" s="8">
        <f>E74/$E$5</f>
        <v>20518.333333333332</v>
      </c>
      <c r="F80" s="8">
        <f>F74/$E$6</f>
        <v>26400</v>
      </c>
      <c r="G80" s="8">
        <f>G74/$E$7</f>
        <v>37100</v>
      </c>
      <c r="H80" s="8">
        <f>H74/$E$8</f>
        <v>77858.33333333333</v>
      </c>
      <c r="I80" s="8">
        <f>I74/$E$9</f>
        <v>43250</v>
      </c>
      <c r="J80" s="8">
        <f>J74/$E$10</f>
        <v>277058.3333333334</v>
      </c>
    </row>
    <row r="81" spans="1:10" ht="12.75" customHeight="1">
      <c r="A81" s="101" t="s">
        <v>52</v>
      </c>
      <c r="B81" s="115"/>
      <c r="C81" s="115"/>
      <c r="D81" s="115"/>
      <c r="E81" s="115"/>
      <c r="F81" s="115"/>
      <c r="G81" s="115"/>
      <c r="H81" s="102"/>
      <c r="I81" s="102"/>
      <c r="J81" s="102"/>
    </row>
    <row r="82" spans="1:10" ht="12.75" customHeight="1">
      <c r="A82" s="84" t="s">
        <v>136</v>
      </c>
      <c r="B82" s="85"/>
      <c r="C82" s="85"/>
      <c r="D82" s="85"/>
      <c r="E82" s="85"/>
      <c r="F82" s="85"/>
      <c r="G82" s="85"/>
      <c r="H82" s="86"/>
      <c r="I82" s="87"/>
      <c r="J82" s="87"/>
    </row>
    <row r="83" spans="1:8" ht="12.75">
      <c r="A83" s="6"/>
      <c r="B83" s="3"/>
      <c r="C83" s="5"/>
      <c r="D83" s="5"/>
      <c r="E83" s="5"/>
      <c r="F83" s="5"/>
      <c r="G83" s="5"/>
      <c r="H83" s="5"/>
    </row>
    <row r="84" spans="1:8" ht="12.75">
      <c r="A84" s="6"/>
      <c r="B84" s="3"/>
      <c r="C84" s="5"/>
      <c r="D84" s="5"/>
      <c r="E84" s="5"/>
      <c r="F84" s="5"/>
      <c r="G84" s="5"/>
      <c r="H84" s="5"/>
    </row>
    <row r="85" spans="1:10" ht="12.75" customHeight="1">
      <c r="A85" s="88" t="s">
        <v>95</v>
      </c>
      <c r="B85" s="89"/>
      <c r="C85" s="89"/>
      <c r="D85" s="89"/>
      <c r="E85" s="89"/>
      <c r="F85" s="89"/>
      <c r="G85" s="89"/>
      <c r="H85" s="89"/>
      <c r="I85" s="89"/>
      <c r="J85" s="89"/>
    </row>
    <row r="86" spans="1:10" ht="12.75">
      <c r="A86" s="90"/>
      <c r="B86" s="91"/>
      <c r="C86" s="91"/>
      <c r="D86" s="91"/>
      <c r="E86" s="91"/>
      <c r="F86" s="91"/>
      <c r="G86" s="91"/>
      <c r="H86" s="91"/>
      <c r="I86" s="91"/>
      <c r="J86" s="91"/>
    </row>
    <row r="87" spans="1:10" ht="12.75">
      <c r="A87" s="76" t="s">
        <v>96</v>
      </c>
      <c r="B87" s="78" t="s">
        <v>104</v>
      </c>
      <c r="C87" s="79"/>
      <c r="D87" s="80"/>
      <c r="E87" s="105" t="s">
        <v>45</v>
      </c>
      <c r="F87" s="106"/>
      <c r="G87" s="106"/>
      <c r="H87" s="106"/>
      <c r="I87" s="106"/>
      <c r="J87" s="107"/>
    </row>
    <row r="88" spans="1:10" ht="12.75" customHeight="1">
      <c r="A88" s="77"/>
      <c r="B88" s="81"/>
      <c r="C88" s="82"/>
      <c r="D88" s="83"/>
      <c r="E88" s="9" t="s">
        <v>38</v>
      </c>
      <c r="F88" s="9" t="s">
        <v>36</v>
      </c>
      <c r="G88" s="9" t="s">
        <v>37</v>
      </c>
      <c r="H88" s="9" t="s">
        <v>35</v>
      </c>
      <c r="I88" s="9" t="s">
        <v>28</v>
      </c>
      <c r="J88" s="9" t="s">
        <v>34</v>
      </c>
    </row>
    <row r="89" spans="1:10" ht="12.75" customHeight="1">
      <c r="A89" s="64" t="s">
        <v>29</v>
      </c>
      <c r="B89" s="98" t="s">
        <v>97</v>
      </c>
      <c r="C89" s="93"/>
      <c r="D89" s="94"/>
      <c r="E89" s="21">
        <f aca="true" t="shared" si="10" ref="E89:J89">(1-E74/LARGE($E74:$J74,1))+SMALL($E74:$J74,1)/LARGE($E74:$J74,1)</f>
        <v>1</v>
      </c>
      <c r="F89" s="21">
        <f t="shared" si="10"/>
        <v>0.9787710169338587</v>
      </c>
      <c r="G89" s="21">
        <f t="shared" si="10"/>
        <v>0.9401509910668632</v>
      </c>
      <c r="H89" s="21">
        <f t="shared" si="10"/>
        <v>0.7930399735314465</v>
      </c>
      <c r="I89" s="21">
        <f t="shared" si="10"/>
        <v>0.9179534995638704</v>
      </c>
      <c r="J89" s="21">
        <f t="shared" si="10"/>
        <v>0.07405780972719342</v>
      </c>
    </row>
    <row r="90" spans="1:10" ht="12.75" customHeight="1">
      <c r="A90" s="64" t="s">
        <v>30</v>
      </c>
      <c r="B90" s="95" t="s">
        <v>98</v>
      </c>
      <c r="C90" s="96"/>
      <c r="D90" s="97"/>
      <c r="E90" s="22">
        <f aca="true" t="shared" si="11" ref="E90:J91">E75/LARGE($E75:$J75,1)</f>
        <v>0.6191198786039454</v>
      </c>
      <c r="F90" s="22">
        <f t="shared" si="11"/>
        <v>1</v>
      </c>
      <c r="G90" s="22">
        <f t="shared" si="11"/>
        <v>0.9712526621546799</v>
      </c>
      <c r="H90" s="22">
        <f t="shared" si="11"/>
        <v>0.6763011250343121</v>
      </c>
      <c r="I90" s="22">
        <f t="shared" si="11"/>
        <v>0.12748129361160646</v>
      </c>
      <c r="J90" s="22">
        <f t="shared" si="11"/>
        <v>0.6763011250343121</v>
      </c>
    </row>
    <row r="91" spans="1:10" ht="12.75" customHeight="1">
      <c r="A91" s="64" t="s">
        <v>31</v>
      </c>
      <c r="B91" s="92" t="s">
        <v>99</v>
      </c>
      <c r="C91" s="93"/>
      <c r="D91" s="94"/>
      <c r="E91" s="21">
        <f t="shared" si="11"/>
        <v>0.6191198786039454</v>
      </c>
      <c r="F91" s="21">
        <f t="shared" si="11"/>
        <v>1</v>
      </c>
      <c r="G91" s="21">
        <f t="shared" si="11"/>
        <v>0.9712526621546798</v>
      </c>
      <c r="H91" s="21">
        <f t="shared" si="11"/>
        <v>0.6763011250343121</v>
      </c>
      <c r="I91" s="21">
        <f t="shared" si="11"/>
        <v>0.12748129361160643</v>
      </c>
      <c r="J91" s="21">
        <f t="shared" si="11"/>
        <v>0.6763011250343121</v>
      </c>
    </row>
    <row r="92" spans="1:10" ht="12.75" customHeight="1">
      <c r="A92" s="64" t="s">
        <v>32</v>
      </c>
      <c r="B92" s="95" t="s">
        <v>100</v>
      </c>
      <c r="C92" s="96"/>
      <c r="D92" s="97"/>
      <c r="E92" s="22">
        <f aca="true" t="shared" si="12" ref="E92:J92">E77/LARGE($E77:$J77,1)</f>
        <v>0.7965931993409547</v>
      </c>
      <c r="F92" s="22">
        <f t="shared" si="12"/>
        <v>1</v>
      </c>
      <c r="G92" s="22">
        <f t="shared" si="12"/>
        <v>0.691133969835136</v>
      </c>
      <c r="H92" s="22">
        <f t="shared" si="12"/>
        <v>0.22931841636612443</v>
      </c>
      <c r="I92" s="22">
        <f t="shared" si="12"/>
        <v>0.07781517112939676</v>
      </c>
      <c r="J92" s="22">
        <f t="shared" si="12"/>
        <v>0.06444256516704365</v>
      </c>
    </row>
    <row r="93" spans="1:10" ht="12.75" customHeight="1">
      <c r="A93" s="64" t="s">
        <v>87</v>
      </c>
      <c r="B93" s="98" t="s">
        <v>101</v>
      </c>
      <c r="C93" s="93"/>
      <c r="D93" s="94"/>
      <c r="E93" s="21">
        <f aca="true" t="shared" si="13" ref="E93:J93">E78/LARGE($E78:$J78,1)</f>
        <v>0.79026959667446</v>
      </c>
      <c r="F93" s="21">
        <f t="shared" si="13"/>
        <v>1</v>
      </c>
      <c r="G93" s="21">
        <f t="shared" si="13"/>
        <v>0.681531802918337</v>
      </c>
      <c r="H93" s="21">
        <f t="shared" si="13"/>
        <v>0.20535911853785424</v>
      </c>
      <c r="I93" s="21">
        <f t="shared" si="13"/>
        <v>0.04914587185349803</v>
      </c>
      <c r="J93" s="21">
        <f t="shared" si="13"/>
        <v>0.03535753226548671</v>
      </c>
    </row>
    <row r="94" spans="1:10" ht="12.75" customHeight="1">
      <c r="A94" s="64" t="s">
        <v>33</v>
      </c>
      <c r="B94" s="95" t="s">
        <v>102</v>
      </c>
      <c r="C94" s="96"/>
      <c r="D94" s="97"/>
      <c r="E94" s="22">
        <f aca="true" t="shared" si="14" ref="E94:J95">(1-E79/LARGE($E79:$J79,1))+SMALL($E79:$J79,1)/LARGE($E79:$J79,1)</f>
        <v>0.9575888235139075</v>
      </c>
      <c r="F94" s="22">
        <f t="shared" si="14"/>
        <v>1</v>
      </c>
      <c r="G94" s="22">
        <f t="shared" si="14"/>
        <v>0.9959750418711533</v>
      </c>
      <c r="H94" s="22">
        <f t="shared" si="14"/>
        <v>0.872732969671335</v>
      </c>
      <c r="I94" s="22">
        <f t="shared" si="14"/>
        <v>0.0007899704593360951</v>
      </c>
      <c r="J94" s="22">
        <f t="shared" si="14"/>
        <v>0.5451000309111532</v>
      </c>
    </row>
    <row r="95" spans="1:10" ht="12.75" customHeight="1">
      <c r="A95" s="64" t="s">
        <v>51</v>
      </c>
      <c r="B95" s="98" t="s">
        <v>103</v>
      </c>
      <c r="C95" s="93"/>
      <c r="D95" s="94"/>
      <c r="E95" s="21">
        <f t="shared" si="14"/>
        <v>1</v>
      </c>
      <c r="F95" s="21">
        <f t="shared" si="14"/>
        <v>0.9787710169338587</v>
      </c>
      <c r="G95" s="21">
        <f t="shared" si="14"/>
        <v>0.9401509910668632</v>
      </c>
      <c r="H95" s="21">
        <f t="shared" si="14"/>
        <v>0.7930399735314465</v>
      </c>
      <c r="I95" s="21">
        <f t="shared" si="14"/>
        <v>0.9179534995638704</v>
      </c>
      <c r="J95" s="21">
        <f t="shared" si="14"/>
        <v>0.07405780972719342</v>
      </c>
    </row>
    <row r="96" spans="1:10" ht="12.75" customHeight="1">
      <c r="A96" s="101" t="s">
        <v>52</v>
      </c>
      <c r="B96" s="115"/>
      <c r="C96" s="115"/>
      <c r="D96" s="115"/>
      <c r="E96" s="115"/>
      <c r="F96" s="115"/>
      <c r="G96" s="115"/>
      <c r="H96" s="102"/>
      <c r="I96" s="102"/>
      <c r="J96" s="102"/>
    </row>
    <row r="97" spans="1:10" ht="12.75" customHeight="1">
      <c r="A97" s="84" t="s">
        <v>136</v>
      </c>
      <c r="B97" s="85"/>
      <c r="C97" s="85"/>
      <c r="D97" s="85"/>
      <c r="E97" s="85"/>
      <c r="F97" s="85"/>
      <c r="G97" s="85"/>
      <c r="H97" s="86"/>
      <c r="I97" s="87"/>
      <c r="J97" s="87"/>
    </row>
    <row r="100" spans="1:8" ht="12.75">
      <c r="A100" s="108" t="s">
        <v>105</v>
      </c>
      <c r="B100" s="109"/>
      <c r="C100" s="109"/>
      <c r="D100" s="109"/>
      <c r="E100" s="109"/>
      <c r="F100" s="109"/>
      <c r="G100" s="109"/>
      <c r="H100" s="110"/>
    </row>
    <row r="101" spans="1:8" ht="12.75">
      <c r="A101" s="111"/>
      <c r="B101" s="112"/>
      <c r="C101" s="112"/>
      <c r="D101" s="112"/>
      <c r="E101" s="112"/>
      <c r="F101" s="112"/>
      <c r="G101" s="112"/>
      <c r="H101" s="113"/>
    </row>
    <row r="117" spans="1:8" ht="12.75" customHeight="1">
      <c r="A117" s="101" t="s">
        <v>52</v>
      </c>
      <c r="B117" s="115"/>
      <c r="C117" s="115"/>
      <c r="D117" s="115"/>
      <c r="E117" s="115"/>
      <c r="F117" s="115"/>
      <c r="G117" s="115"/>
      <c r="H117" s="102"/>
    </row>
    <row r="118" spans="1:8" ht="12.75" customHeight="1">
      <c r="A118" s="84" t="s">
        <v>136</v>
      </c>
      <c r="B118" s="85"/>
      <c r="C118" s="85"/>
      <c r="D118" s="85"/>
      <c r="E118" s="85"/>
      <c r="F118" s="85"/>
      <c r="G118" s="85"/>
      <c r="H118" s="86"/>
    </row>
    <row r="121" spans="1:8" ht="12.75">
      <c r="A121" s="108" t="s">
        <v>91</v>
      </c>
      <c r="B121" s="109"/>
      <c r="C121" s="109"/>
      <c r="D121" s="109"/>
      <c r="E121" s="109"/>
      <c r="F121" s="109"/>
      <c r="G121" s="109"/>
      <c r="H121" s="110"/>
    </row>
    <row r="122" spans="1:8" ht="12.75">
      <c r="A122" s="111"/>
      <c r="B122" s="112"/>
      <c r="C122" s="112"/>
      <c r="D122" s="112"/>
      <c r="E122" s="112"/>
      <c r="F122" s="112"/>
      <c r="G122" s="112"/>
      <c r="H122" s="113"/>
    </row>
    <row r="138" spans="1:8" ht="12.75" customHeight="1">
      <c r="A138" s="101" t="s">
        <v>52</v>
      </c>
      <c r="B138" s="115"/>
      <c r="C138" s="115"/>
      <c r="D138" s="115"/>
      <c r="E138" s="115"/>
      <c r="F138" s="115"/>
      <c r="G138" s="115"/>
      <c r="H138" s="102"/>
    </row>
    <row r="139" spans="1:8" ht="12.75" customHeight="1">
      <c r="A139" s="84" t="s">
        <v>136</v>
      </c>
      <c r="B139" s="85"/>
      <c r="C139" s="85"/>
      <c r="D139" s="85"/>
      <c r="E139" s="85"/>
      <c r="F139" s="85"/>
      <c r="G139" s="85"/>
      <c r="H139" s="86"/>
    </row>
    <row r="142" spans="1:8" ht="12.75">
      <c r="A142" s="108" t="s">
        <v>92</v>
      </c>
      <c r="B142" s="109"/>
      <c r="C142" s="109"/>
      <c r="D142" s="109"/>
      <c r="E142" s="109"/>
      <c r="F142" s="109"/>
      <c r="G142" s="109"/>
      <c r="H142" s="110"/>
    </row>
    <row r="143" spans="1:8" ht="12.75">
      <c r="A143" s="111"/>
      <c r="B143" s="112"/>
      <c r="C143" s="112"/>
      <c r="D143" s="112"/>
      <c r="E143" s="112"/>
      <c r="F143" s="112"/>
      <c r="G143" s="112"/>
      <c r="H143" s="113"/>
    </row>
    <row r="159" spans="1:8" ht="12.75" customHeight="1">
      <c r="A159" s="101" t="s">
        <v>52</v>
      </c>
      <c r="B159" s="115"/>
      <c r="C159" s="115"/>
      <c r="D159" s="115"/>
      <c r="E159" s="115"/>
      <c r="F159" s="115"/>
      <c r="G159" s="115"/>
      <c r="H159" s="102"/>
    </row>
    <row r="160" spans="1:8" ht="12.75" customHeight="1">
      <c r="A160" s="84" t="s">
        <v>136</v>
      </c>
      <c r="B160" s="85"/>
      <c r="C160" s="85"/>
      <c r="D160" s="85"/>
      <c r="E160" s="85"/>
      <c r="F160" s="85"/>
      <c r="G160" s="85"/>
      <c r="H160" s="86"/>
    </row>
    <row r="161" ht="12.75" customHeight="1"/>
    <row r="163" spans="1:8" ht="12.75">
      <c r="A163" s="108" t="s">
        <v>93</v>
      </c>
      <c r="B163" s="109"/>
      <c r="C163" s="109"/>
      <c r="D163" s="109"/>
      <c r="E163" s="109"/>
      <c r="F163" s="109"/>
      <c r="G163" s="109"/>
      <c r="H163" s="110"/>
    </row>
    <row r="164" spans="1:8" ht="12.75">
      <c r="A164" s="111"/>
      <c r="B164" s="112"/>
      <c r="C164" s="112"/>
      <c r="D164" s="112"/>
      <c r="E164" s="112"/>
      <c r="F164" s="112"/>
      <c r="G164" s="112"/>
      <c r="H164" s="113"/>
    </row>
    <row r="180" spans="1:8" ht="12.75" customHeight="1">
      <c r="A180" s="101" t="s">
        <v>52</v>
      </c>
      <c r="B180" s="115"/>
      <c r="C180" s="115"/>
      <c r="D180" s="115"/>
      <c r="E180" s="115"/>
      <c r="F180" s="115"/>
      <c r="G180" s="115"/>
      <c r="H180" s="102"/>
    </row>
    <row r="181" spans="1:8" ht="12.75" customHeight="1">
      <c r="A181" s="84" t="s">
        <v>136</v>
      </c>
      <c r="B181" s="85"/>
      <c r="C181" s="85"/>
      <c r="D181" s="85"/>
      <c r="E181" s="85"/>
      <c r="F181" s="85"/>
      <c r="G181" s="85"/>
      <c r="H181" s="86"/>
    </row>
  </sheetData>
  <mergeCells count="101">
    <mergeCell ref="A48:J48"/>
    <mergeCell ref="A49:J49"/>
    <mergeCell ref="C33:G33"/>
    <mergeCell ref="C34:G34"/>
    <mergeCell ref="C35:G35"/>
    <mergeCell ref="C44:G44"/>
    <mergeCell ref="C36:G36"/>
    <mergeCell ref="C39:G39"/>
    <mergeCell ref="C43:G43"/>
    <mergeCell ref="A41:A47"/>
    <mergeCell ref="A121:H122"/>
    <mergeCell ref="A142:H143"/>
    <mergeCell ref="A67:H67"/>
    <mergeCell ref="A66:H66"/>
    <mergeCell ref="A118:H118"/>
    <mergeCell ref="A138:H138"/>
    <mergeCell ref="A117:H117"/>
    <mergeCell ref="B79:D79"/>
    <mergeCell ref="B80:D80"/>
    <mergeCell ref="B95:D95"/>
    <mergeCell ref="C45:G45"/>
    <mergeCell ref="C46:G46"/>
    <mergeCell ref="A34:A40"/>
    <mergeCell ref="C38:G38"/>
    <mergeCell ref="C37:G37"/>
    <mergeCell ref="C40:G40"/>
    <mergeCell ref="C41:G41"/>
    <mergeCell ref="C42:G42"/>
    <mergeCell ref="C47:G47"/>
    <mergeCell ref="A24:B24"/>
    <mergeCell ref="A22:B22"/>
    <mergeCell ref="A12:I12"/>
    <mergeCell ref="A23:B23"/>
    <mergeCell ref="A21:B21"/>
    <mergeCell ref="A20:B20"/>
    <mergeCell ref="E18:E19"/>
    <mergeCell ref="D18:D19"/>
    <mergeCell ref="A26:B26"/>
    <mergeCell ref="A3:B4"/>
    <mergeCell ref="H18:H19"/>
    <mergeCell ref="A7:B7"/>
    <mergeCell ref="A8:B8"/>
    <mergeCell ref="A9:B9"/>
    <mergeCell ref="C18:C19"/>
    <mergeCell ref="A6:B6"/>
    <mergeCell ref="A13:I13"/>
    <mergeCell ref="G18:G19"/>
    <mergeCell ref="F18:F19"/>
    <mergeCell ref="A1:J2"/>
    <mergeCell ref="A16:H17"/>
    <mergeCell ref="A18:B19"/>
    <mergeCell ref="A10:B10"/>
    <mergeCell ref="A11:B11"/>
    <mergeCell ref="I3:I4"/>
    <mergeCell ref="G3:G4"/>
    <mergeCell ref="H3:H4"/>
    <mergeCell ref="J3:J4"/>
    <mergeCell ref="A5:B5"/>
    <mergeCell ref="A181:H181"/>
    <mergeCell ref="A139:H139"/>
    <mergeCell ref="A159:H159"/>
    <mergeCell ref="A160:H160"/>
    <mergeCell ref="A180:H180"/>
    <mergeCell ref="A163:H164"/>
    <mergeCell ref="A100:H101"/>
    <mergeCell ref="A54:B55"/>
    <mergeCell ref="A52:H53"/>
    <mergeCell ref="B76:D76"/>
    <mergeCell ref="A70:J71"/>
    <mergeCell ref="A81:J81"/>
    <mergeCell ref="A82:J82"/>
    <mergeCell ref="A56:A62"/>
    <mergeCell ref="A96:J96"/>
    <mergeCell ref="A63:A65"/>
    <mergeCell ref="C54:H54"/>
    <mergeCell ref="B94:D94"/>
    <mergeCell ref="E87:J87"/>
    <mergeCell ref="B87:D88"/>
    <mergeCell ref="E72:J72"/>
    <mergeCell ref="B74:D74"/>
    <mergeCell ref="B75:D75"/>
    <mergeCell ref="B77:D77"/>
    <mergeCell ref="B78:D78"/>
    <mergeCell ref="A27:H27"/>
    <mergeCell ref="A31:J32"/>
    <mergeCell ref="A25:B25"/>
    <mergeCell ref="A28:H28"/>
    <mergeCell ref="F3:F4"/>
    <mergeCell ref="C3:C4"/>
    <mergeCell ref="D3:D4"/>
    <mergeCell ref="E3:E4"/>
    <mergeCell ref="A72:A73"/>
    <mergeCell ref="B72:D73"/>
    <mergeCell ref="A97:J97"/>
    <mergeCell ref="A85:J86"/>
    <mergeCell ref="B91:D91"/>
    <mergeCell ref="B92:D92"/>
    <mergeCell ref="B93:D93"/>
    <mergeCell ref="B89:D89"/>
    <mergeCell ref="B90:D90"/>
    <mergeCell ref="A87:A88"/>
  </mergeCells>
  <printOptions horizontalCentered="1"/>
  <pageMargins left="1" right="1" top="1" bottom="1" header="0.5" footer="0.5"/>
  <pageSetup horizontalDpi="600" verticalDpi="600" orientation="landscape" scale="74" r:id="rId2"/>
  <rowBreaks count="9" manualBreakCount="9">
    <brk id="14" max="9" man="1"/>
    <brk id="29" max="9" man="1"/>
    <brk id="50" max="9" man="1"/>
    <brk id="68" max="9" man="1"/>
    <brk id="83" max="9" man="1"/>
    <brk id="98" max="9" man="1"/>
    <brk id="119" max="9" man="1"/>
    <brk id="140" max="9" man="1"/>
    <brk id="161" max="9" man="1"/>
  </rowBreaks>
  <ignoredErrors>
    <ignoredError sqref="H46" formula="1"/>
  </ignoredErrors>
  <drawing r:id="rId1"/>
</worksheet>
</file>

<file path=xl/worksheets/sheet2.xml><?xml version="1.0" encoding="utf-8"?>
<worksheet xmlns="http://schemas.openxmlformats.org/spreadsheetml/2006/main" xmlns:r="http://schemas.openxmlformats.org/officeDocument/2006/relationships">
  <dimension ref="A1:B77"/>
  <sheetViews>
    <sheetView workbookViewId="0" topLeftCell="A1">
      <selection activeCell="D70" sqref="D70"/>
    </sheetView>
  </sheetViews>
  <sheetFormatPr defaultColWidth="9.140625" defaultRowHeight="12.75"/>
  <cols>
    <col min="1" max="1" width="5.00390625" style="70" customWidth="1"/>
    <col min="2" max="2" width="81.00390625" style="66" customWidth="1"/>
    <col min="3" max="16384" width="9.140625" style="66" customWidth="1"/>
  </cols>
  <sheetData>
    <row r="1" spans="1:2" ht="24.75">
      <c r="A1" s="73">
        <v>0</v>
      </c>
      <c r="B1" s="67" t="s">
        <v>109</v>
      </c>
    </row>
    <row r="2" spans="1:2" ht="166.5" customHeight="1">
      <c r="A2" s="71"/>
      <c r="B2" s="68" t="s">
        <v>137</v>
      </c>
    </row>
    <row r="3" spans="1:2" ht="22.5" customHeight="1">
      <c r="A3" s="71"/>
      <c r="B3" s="75" t="s">
        <v>52</v>
      </c>
    </row>
    <row r="4" spans="1:2" s="74" customFormat="1" ht="22.5" customHeight="1">
      <c r="A4" s="71"/>
      <c r="B4" s="75" t="s">
        <v>53</v>
      </c>
    </row>
    <row r="5" spans="1:2" ht="22.5">
      <c r="A5" s="73">
        <v>1</v>
      </c>
      <c r="B5" s="140" t="s">
        <v>110</v>
      </c>
    </row>
    <row r="6" spans="1:2" ht="31.5">
      <c r="A6" s="72" t="s">
        <v>111</v>
      </c>
      <c r="B6" s="69" t="s">
        <v>138</v>
      </c>
    </row>
    <row r="7" spans="1:2" ht="25.5">
      <c r="A7" s="72" t="s">
        <v>112</v>
      </c>
      <c r="B7" s="69" t="s">
        <v>113</v>
      </c>
    </row>
    <row r="8" spans="1:2" ht="25.5">
      <c r="A8" s="72" t="s">
        <v>114</v>
      </c>
      <c r="B8" s="69" t="s">
        <v>135</v>
      </c>
    </row>
    <row r="9" spans="1:2" ht="57">
      <c r="A9" s="72" t="s">
        <v>115</v>
      </c>
      <c r="B9" s="68" t="s">
        <v>139</v>
      </c>
    </row>
    <row r="10" spans="1:2" ht="31.5">
      <c r="A10" s="72" t="s">
        <v>116</v>
      </c>
      <c r="B10" s="69" t="s">
        <v>140</v>
      </c>
    </row>
    <row r="11" spans="1:2" ht="31.5">
      <c r="A11" s="72" t="s">
        <v>117</v>
      </c>
      <c r="B11" s="69" t="s">
        <v>141</v>
      </c>
    </row>
    <row r="12" spans="1:2" ht="28.5">
      <c r="A12" s="72" t="s">
        <v>118</v>
      </c>
      <c r="B12" s="69" t="s">
        <v>142</v>
      </c>
    </row>
    <row r="13" spans="1:2" ht="31.5">
      <c r="A13" s="72" t="s">
        <v>119</v>
      </c>
      <c r="B13" s="69" t="s">
        <v>143</v>
      </c>
    </row>
    <row r="14" spans="1:2" ht="41.25">
      <c r="A14" s="72" t="s">
        <v>120</v>
      </c>
      <c r="B14" s="69" t="s">
        <v>144</v>
      </c>
    </row>
    <row r="15" spans="1:2" ht="22.5">
      <c r="A15" s="73">
        <v>2</v>
      </c>
      <c r="B15" s="140" t="s">
        <v>121</v>
      </c>
    </row>
    <row r="16" spans="1:2" ht="31.5">
      <c r="A16" s="72" t="s">
        <v>111</v>
      </c>
      <c r="B16" s="69" t="s">
        <v>145</v>
      </c>
    </row>
    <row r="17" spans="1:2" ht="41.25">
      <c r="A17" s="72" t="s">
        <v>112</v>
      </c>
      <c r="B17" s="69" t="s">
        <v>146</v>
      </c>
    </row>
    <row r="18" spans="1:2" ht="41.25">
      <c r="A18" s="72" t="s">
        <v>114</v>
      </c>
      <c r="B18" s="69" t="s">
        <v>147</v>
      </c>
    </row>
    <row r="19" spans="1:2" ht="28.5">
      <c r="A19" s="72" t="s">
        <v>115</v>
      </c>
      <c r="B19" s="69" t="s">
        <v>148</v>
      </c>
    </row>
    <row r="20" spans="1:2" ht="28.5" customHeight="1">
      <c r="A20" s="72" t="s">
        <v>116</v>
      </c>
      <c r="B20" s="69" t="s">
        <v>149</v>
      </c>
    </row>
    <row r="21" spans="1:2" ht="25.5">
      <c r="A21" s="72" t="s">
        <v>117</v>
      </c>
      <c r="B21" s="69" t="s">
        <v>122</v>
      </c>
    </row>
    <row r="22" spans="1:2" ht="22.5">
      <c r="A22" s="73">
        <v>3</v>
      </c>
      <c r="B22" s="140" t="s">
        <v>123</v>
      </c>
    </row>
    <row r="23" spans="1:2" ht="15">
      <c r="A23" s="72" t="s">
        <v>111</v>
      </c>
      <c r="B23" s="69" t="s">
        <v>124</v>
      </c>
    </row>
    <row r="24" spans="1:2" ht="31.5">
      <c r="A24" s="72" t="s">
        <v>112</v>
      </c>
      <c r="B24" s="69" t="s">
        <v>150</v>
      </c>
    </row>
    <row r="25" spans="1:2" ht="28.5">
      <c r="A25" s="72" t="s">
        <v>114</v>
      </c>
      <c r="B25" s="69" t="s">
        <v>151</v>
      </c>
    </row>
    <row r="26" spans="1:2" ht="28.5">
      <c r="A26" s="72" t="s">
        <v>115</v>
      </c>
      <c r="B26" s="69" t="s">
        <v>152</v>
      </c>
    </row>
    <row r="27" spans="1:2" ht="28.5">
      <c r="A27" s="72" t="s">
        <v>116</v>
      </c>
      <c r="B27" s="69" t="s">
        <v>153</v>
      </c>
    </row>
    <row r="28" spans="1:2" ht="31.5">
      <c r="A28" s="72" t="s">
        <v>117</v>
      </c>
      <c r="B28" s="69" t="s">
        <v>154</v>
      </c>
    </row>
    <row r="29" spans="1:2" ht="22.5">
      <c r="A29" s="73">
        <v>4</v>
      </c>
      <c r="B29" s="140" t="s">
        <v>125</v>
      </c>
    </row>
    <row r="30" spans="1:2" ht="31.5">
      <c r="A30" s="72" t="s">
        <v>111</v>
      </c>
      <c r="B30" s="69" t="s">
        <v>155</v>
      </c>
    </row>
    <row r="31" spans="1:2" ht="28.5">
      <c r="A31" s="72" t="s">
        <v>112</v>
      </c>
      <c r="B31" s="69" t="s">
        <v>156</v>
      </c>
    </row>
    <row r="32" spans="1:2" ht="28.5">
      <c r="A32" s="72" t="s">
        <v>114</v>
      </c>
      <c r="B32" s="69" t="s">
        <v>157</v>
      </c>
    </row>
    <row r="33" spans="1:2" ht="41.25">
      <c r="A33" s="72" t="s">
        <v>115</v>
      </c>
      <c r="B33" s="69" t="s">
        <v>158</v>
      </c>
    </row>
    <row r="34" spans="1:2" ht="30" customHeight="1">
      <c r="A34" s="72" t="s">
        <v>116</v>
      </c>
      <c r="B34" s="69" t="s">
        <v>0</v>
      </c>
    </row>
    <row r="35" spans="1:2" ht="28.5">
      <c r="A35" s="72" t="s">
        <v>117</v>
      </c>
      <c r="B35" s="69" t="s">
        <v>1</v>
      </c>
    </row>
    <row r="36" spans="1:2" ht="22.5">
      <c r="A36" s="73">
        <v>5</v>
      </c>
      <c r="B36" s="140" t="s">
        <v>126</v>
      </c>
    </row>
    <row r="37" spans="1:2" ht="25.5">
      <c r="A37" s="72" t="s">
        <v>111</v>
      </c>
      <c r="B37" s="69" t="s">
        <v>127</v>
      </c>
    </row>
    <row r="38" spans="1:2" ht="25.5">
      <c r="A38" s="72" t="s">
        <v>112</v>
      </c>
      <c r="B38" s="69" t="s">
        <v>128</v>
      </c>
    </row>
    <row r="39" spans="1:2" ht="15.75">
      <c r="A39" s="72" t="s">
        <v>114</v>
      </c>
      <c r="B39" s="69" t="s">
        <v>2</v>
      </c>
    </row>
    <row r="40" spans="1:2" ht="28.5">
      <c r="A40" s="72" t="s">
        <v>115</v>
      </c>
      <c r="B40" s="69" t="s">
        <v>3</v>
      </c>
    </row>
    <row r="41" spans="1:2" ht="28.5">
      <c r="A41" s="72" t="s">
        <v>116</v>
      </c>
      <c r="B41" s="69" t="s">
        <v>4</v>
      </c>
    </row>
    <row r="42" spans="1:2" ht="31.5">
      <c r="A42" s="72" t="s">
        <v>117</v>
      </c>
      <c r="B42" s="69" t="s">
        <v>5</v>
      </c>
    </row>
    <row r="43" spans="1:2" ht="31.5">
      <c r="A43" s="72" t="s">
        <v>118</v>
      </c>
      <c r="B43" s="69" t="s">
        <v>6</v>
      </c>
    </row>
    <row r="44" spans="1:2" ht="31.5">
      <c r="A44" s="72" t="s">
        <v>119</v>
      </c>
      <c r="B44" s="69" t="s">
        <v>7</v>
      </c>
    </row>
    <row r="45" spans="1:2" ht="41.25">
      <c r="A45" s="72" t="s">
        <v>120</v>
      </c>
      <c r="B45" s="69" t="s">
        <v>8</v>
      </c>
    </row>
    <row r="46" spans="1:2" ht="41.25">
      <c r="A46" s="72" t="s">
        <v>129</v>
      </c>
      <c r="B46" s="69" t="s">
        <v>9</v>
      </c>
    </row>
    <row r="47" spans="1:2" ht="22.5">
      <c r="A47" s="73">
        <v>6</v>
      </c>
      <c r="B47" s="140" t="s">
        <v>130</v>
      </c>
    </row>
    <row r="48" spans="1:2" ht="25.5">
      <c r="A48" s="72" t="s">
        <v>111</v>
      </c>
      <c r="B48" s="69" t="s">
        <v>127</v>
      </c>
    </row>
    <row r="49" spans="1:2" ht="25.5">
      <c r="A49" s="72" t="s">
        <v>112</v>
      </c>
      <c r="B49" s="69" t="s">
        <v>128</v>
      </c>
    </row>
    <row r="50" spans="1:2" ht="15.75">
      <c r="A50" s="72" t="s">
        <v>114</v>
      </c>
      <c r="B50" s="69" t="s">
        <v>2</v>
      </c>
    </row>
    <row r="51" spans="1:2" ht="31.5">
      <c r="A51" s="72" t="s">
        <v>115</v>
      </c>
      <c r="B51" s="69" t="s">
        <v>10</v>
      </c>
    </row>
    <row r="52" spans="1:2" ht="31.5">
      <c r="A52" s="72" t="s">
        <v>116</v>
      </c>
      <c r="B52" s="69" t="s">
        <v>11</v>
      </c>
    </row>
    <row r="53" spans="1:2" ht="31.5">
      <c r="A53" s="72" t="s">
        <v>117</v>
      </c>
      <c r="B53" s="69" t="s">
        <v>12</v>
      </c>
    </row>
    <row r="54" spans="1:2" ht="31.5">
      <c r="A54" s="72" t="s">
        <v>118</v>
      </c>
      <c r="B54" s="69" t="s">
        <v>13</v>
      </c>
    </row>
    <row r="55" spans="1:2" ht="31.5">
      <c r="A55" s="72" t="s">
        <v>119</v>
      </c>
      <c r="B55" s="69" t="s">
        <v>14</v>
      </c>
    </row>
    <row r="56" spans="1:2" ht="31.5">
      <c r="A56" s="72" t="s">
        <v>120</v>
      </c>
      <c r="B56" s="69" t="s">
        <v>15</v>
      </c>
    </row>
    <row r="57" spans="1:2" ht="31.5">
      <c r="A57" s="72" t="s">
        <v>129</v>
      </c>
      <c r="B57" s="69" t="s">
        <v>16</v>
      </c>
    </row>
    <row r="58" spans="1:2" ht="22.5">
      <c r="A58" s="73">
        <v>7</v>
      </c>
      <c r="B58" s="140" t="s">
        <v>131</v>
      </c>
    </row>
    <row r="59" spans="1:2" ht="28.5">
      <c r="A59" s="72" t="s">
        <v>111</v>
      </c>
      <c r="B59" s="69" t="s">
        <v>17</v>
      </c>
    </row>
    <row r="60" spans="1:2" ht="31.5">
      <c r="A60" s="72" t="s">
        <v>112</v>
      </c>
      <c r="B60" s="69" t="s">
        <v>18</v>
      </c>
    </row>
    <row r="61" spans="1:2" ht="31.5">
      <c r="A61" s="72" t="s">
        <v>114</v>
      </c>
      <c r="B61" s="69" t="s">
        <v>19</v>
      </c>
    </row>
    <row r="62" spans="1:2" ht="31.5">
      <c r="A62" s="72" t="s">
        <v>115</v>
      </c>
      <c r="B62" s="69" t="s">
        <v>20</v>
      </c>
    </row>
    <row r="63" spans="1:2" ht="31.5">
      <c r="A63" s="72" t="s">
        <v>116</v>
      </c>
      <c r="B63" s="69" t="s">
        <v>21</v>
      </c>
    </row>
    <row r="64" spans="1:2" ht="31.5">
      <c r="A64" s="72" t="s">
        <v>117</v>
      </c>
      <c r="B64" s="69" t="s">
        <v>22</v>
      </c>
    </row>
    <row r="65" spans="1:2" ht="31.5">
      <c r="A65" s="72" t="s">
        <v>118</v>
      </c>
      <c r="B65" s="69" t="s">
        <v>23</v>
      </c>
    </row>
    <row r="66" spans="1:2" ht="31.5">
      <c r="A66" s="72" t="s">
        <v>119</v>
      </c>
      <c r="B66" s="69" t="s">
        <v>24</v>
      </c>
    </row>
    <row r="67" spans="1:2" ht="22.5">
      <c r="A67" s="73">
        <v>8</v>
      </c>
      <c r="B67" s="140" t="s">
        <v>132</v>
      </c>
    </row>
    <row r="68" spans="1:2" ht="28.5">
      <c r="A68" s="72" t="s">
        <v>111</v>
      </c>
      <c r="B68" s="69" t="s">
        <v>26</v>
      </c>
    </row>
    <row r="69" spans="1:2" ht="31.5">
      <c r="A69" s="72" t="s">
        <v>112</v>
      </c>
      <c r="B69" s="69" t="s">
        <v>25</v>
      </c>
    </row>
    <row r="70" spans="1:2" ht="22.5">
      <c r="A70" s="73">
        <v>9</v>
      </c>
      <c r="B70" s="140" t="s">
        <v>133</v>
      </c>
    </row>
    <row r="71" spans="1:2" ht="28.5">
      <c r="A71" s="72" t="s">
        <v>111</v>
      </c>
      <c r="B71" s="69" t="s">
        <v>17</v>
      </c>
    </row>
    <row r="72" spans="1:2" ht="31.5">
      <c r="A72" s="72" t="s">
        <v>112</v>
      </c>
      <c r="B72" s="69" t="s">
        <v>18</v>
      </c>
    </row>
    <row r="73" spans="1:2" ht="31.5">
      <c r="A73" s="72" t="s">
        <v>114</v>
      </c>
      <c r="B73" s="69" t="s">
        <v>19</v>
      </c>
    </row>
    <row r="74" spans="1:2" ht="31.5">
      <c r="A74" s="72" t="s">
        <v>115</v>
      </c>
      <c r="B74" s="69" t="s">
        <v>22</v>
      </c>
    </row>
    <row r="75" spans="1:2" ht="22.5">
      <c r="A75" s="73">
        <v>10</v>
      </c>
      <c r="B75" s="140" t="s">
        <v>134</v>
      </c>
    </row>
    <row r="76" spans="1:2" ht="28.5">
      <c r="A76" s="72" t="s">
        <v>111</v>
      </c>
      <c r="B76" s="69" t="s">
        <v>26</v>
      </c>
    </row>
    <row r="77" spans="1:2" ht="31.5">
      <c r="A77" s="72" t="s">
        <v>112</v>
      </c>
      <c r="B77" s="69" t="s">
        <v>27</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Rico</dc:creator>
  <cp:keywords/>
  <dc:description/>
  <cp:lastModifiedBy>Steve Buda</cp:lastModifiedBy>
  <cp:lastPrinted>2003-12-22T13:04:37Z</cp:lastPrinted>
  <dcterms:created xsi:type="dcterms:W3CDTF">2003-08-15T23:59:15Z</dcterms:created>
  <dcterms:modified xsi:type="dcterms:W3CDTF">2004-01-09T18:40:56Z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-991356262</vt:i4>
  </property>
  <property fmtid="{D5CDD505-2E9C-101B-9397-08002B2CF9AE}" pid="3" name="_EmailSubject">
    <vt:lpwstr>Free WAV material for Rico</vt:lpwstr>
  </property>
  <property fmtid="{D5CDD505-2E9C-101B-9397-08002B2CF9AE}" pid="4" name="_AuthorEmail">
    <vt:lpwstr>sbuda@jrosspub.com</vt:lpwstr>
  </property>
  <property fmtid="{D5CDD505-2E9C-101B-9397-08002B2CF9AE}" pid="5" name="_AuthorEmailDisplayName">
    <vt:lpwstr>Steve Buda</vt:lpwstr>
  </property>
  <property fmtid="{D5CDD505-2E9C-101B-9397-08002B2CF9AE}" pid="6" name="_PreviousAdHocReviewCycleID">
    <vt:i4>1266836105</vt:i4>
  </property>
</Properties>
</file>