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W-CMM Cost Model" sheetId="1" r:id="rId1"/>
    <sheet name="Instructions" sheetId="2" r:id="rId2"/>
  </sheets>
  <definedNames>
    <definedName name="_xlnm.Print_Area" localSheetId="0">'SW-CMM Cost Model'!$A$1:$S$103</definedName>
  </definedNames>
  <calcPr fullCalcOnLoad="1"/>
</workbook>
</file>

<file path=xl/sharedStrings.xml><?xml version="1.0" encoding="utf-8"?>
<sst xmlns="http://schemas.openxmlformats.org/spreadsheetml/2006/main" count="269" uniqueCount="128">
  <si>
    <t>Maturity Level 2 - Repeatable</t>
  </si>
  <si>
    <t>Requirements Management</t>
  </si>
  <si>
    <t>Software Project Planning</t>
  </si>
  <si>
    <t>Software Project Tracking and Oversight</t>
  </si>
  <si>
    <t>Software Configuration Management</t>
  </si>
  <si>
    <t>Software Quality Assurance</t>
  </si>
  <si>
    <t>Maturity Level 3 - Defined</t>
  </si>
  <si>
    <t>Organizational Process Focus</t>
  </si>
  <si>
    <t>Organizational Process Definition</t>
  </si>
  <si>
    <t>Training Program</t>
  </si>
  <si>
    <t>Integrated Software Management</t>
  </si>
  <si>
    <t>Software Product Engineering</t>
  </si>
  <si>
    <t>Intergroup Coordination</t>
  </si>
  <si>
    <t>Peer Reviews</t>
  </si>
  <si>
    <t>Maturity Level 4 - Managed</t>
  </si>
  <si>
    <t>Quantitative Process Management</t>
  </si>
  <si>
    <t>Software Quality Management</t>
  </si>
  <si>
    <t>Maturity Level 5 - Optimizing</t>
  </si>
  <si>
    <t>Defect Prevention</t>
  </si>
  <si>
    <t>Technology Change Management</t>
  </si>
  <si>
    <t>Process Change Management</t>
  </si>
  <si>
    <t>Process</t>
  </si>
  <si>
    <t>Commitment to Perform</t>
  </si>
  <si>
    <t>Ability to Perform</t>
  </si>
  <si>
    <t>Activities Performed</t>
  </si>
  <si>
    <t>Measurement and Analysis</t>
  </si>
  <si>
    <t>Verifying Implementation</t>
  </si>
  <si>
    <t>Other</t>
  </si>
  <si>
    <t>Plan</t>
  </si>
  <si>
    <t>Common Features</t>
  </si>
  <si>
    <t>Weeks</t>
  </si>
  <si>
    <t>Days</t>
  </si>
  <si>
    <t>Number of Projects</t>
  </si>
  <si>
    <t>Months</t>
  </si>
  <si>
    <t>Software Process Improvement (SPI) Team Size</t>
  </si>
  <si>
    <t>Hours Per Process</t>
  </si>
  <si>
    <t>Hours Per Plan</t>
  </si>
  <si>
    <t>Hours Per Other</t>
  </si>
  <si>
    <r>
      <t>1. SW-CMM</t>
    </r>
    <r>
      <rPr>
        <vertAlign val="superscript"/>
        <sz val="14"/>
        <color indexed="9"/>
        <rFont val="Arial Black"/>
        <family val="2"/>
      </rPr>
      <t>®</t>
    </r>
    <r>
      <rPr>
        <sz val="14"/>
        <color indexed="9"/>
        <rFont val="Arial Black"/>
        <family val="2"/>
      </rPr>
      <t xml:space="preserve"> Cost Model Calibration Factors</t>
    </r>
  </si>
  <si>
    <r>
      <t>2. SW-CMM</t>
    </r>
    <r>
      <rPr>
        <vertAlign val="superscript"/>
        <sz val="18"/>
        <color indexed="9"/>
        <rFont val="Arial Black"/>
        <family val="2"/>
      </rPr>
      <t>®</t>
    </r>
    <r>
      <rPr>
        <sz val="18"/>
        <color indexed="9"/>
        <rFont val="Arial Black"/>
        <family val="2"/>
      </rPr>
      <t xml:space="preserve"> Processes and Products (Count)</t>
    </r>
  </si>
  <si>
    <r>
      <t>3. SW-CMM</t>
    </r>
    <r>
      <rPr>
        <vertAlign val="superscript"/>
        <sz val="18"/>
        <color indexed="9"/>
        <rFont val="Arial Black"/>
        <family val="2"/>
      </rPr>
      <t>®</t>
    </r>
    <r>
      <rPr>
        <sz val="18"/>
        <color indexed="9"/>
        <rFont val="Arial Black"/>
        <family val="2"/>
      </rPr>
      <t xml:space="preserve"> Processes and Products (Staff Hours)</t>
    </r>
  </si>
  <si>
    <r>
      <t>4. SW-CMM</t>
    </r>
    <r>
      <rPr>
        <vertAlign val="superscript"/>
        <sz val="18"/>
        <color indexed="9"/>
        <rFont val="Arial Black"/>
        <family val="2"/>
      </rPr>
      <t>®</t>
    </r>
    <r>
      <rPr>
        <sz val="18"/>
        <color indexed="9"/>
        <rFont val="Arial Black"/>
        <family val="2"/>
      </rPr>
      <t xml:space="preserve"> Processes and Products (Timelines)</t>
    </r>
  </si>
  <si>
    <r>
      <t>®</t>
    </r>
    <r>
      <rPr>
        <sz val="10"/>
        <rFont val="Arial"/>
        <family val="0"/>
      </rPr>
      <t xml:space="preserve"> SW-CMM is registered in the U.S. Patent and Trademark Office</t>
    </r>
  </si>
  <si>
    <r>
      <t>®</t>
    </r>
    <r>
      <rPr>
        <sz val="10"/>
        <rFont val="Arial"/>
        <family val="0"/>
      </rPr>
      <t xml:space="preserve"> SW-CMM is registered in the U.S. Patent and Trademark Office by Carnegie Mellon University</t>
    </r>
  </si>
  <si>
    <t>SPI Team Size Option A</t>
  </si>
  <si>
    <t>SPI Team Size Option B</t>
  </si>
  <si>
    <t>SPI Team Size Option C</t>
  </si>
  <si>
    <t>SPI Team Size Option D</t>
  </si>
  <si>
    <t>SPI Team Size Option E</t>
  </si>
  <si>
    <t>Software Subcontract Management</t>
  </si>
  <si>
    <t>Total Staff Hours</t>
  </si>
  <si>
    <t>Total Processes and Products</t>
  </si>
  <si>
    <t>A</t>
  </si>
  <si>
    <t>B</t>
  </si>
  <si>
    <t>C</t>
  </si>
  <si>
    <t>D</t>
  </si>
  <si>
    <t>E</t>
  </si>
  <si>
    <t>F</t>
  </si>
  <si>
    <t>SPI Team Size Option F</t>
  </si>
  <si>
    <r>
      <t>SW-CMM</t>
    </r>
    <r>
      <rPr>
        <b/>
        <vertAlign val="superscript"/>
        <sz val="10"/>
        <rFont val="Arial"/>
        <family val="2"/>
      </rPr>
      <t>®</t>
    </r>
  </si>
  <si>
    <t>a.</t>
  </si>
  <si>
    <t>b.</t>
  </si>
  <si>
    <t>c.</t>
  </si>
  <si>
    <t>d.</t>
  </si>
  <si>
    <t>e.</t>
  </si>
  <si>
    <t>f.</t>
  </si>
  <si>
    <t>g.</t>
  </si>
  <si>
    <t>h.</t>
  </si>
  <si>
    <t>i.</t>
  </si>
  <si>
    <t>j.</t>
  </si>
  <si>
    <t>Common Features-The Common Features refer to the five SW-CMM® categories, which the 316 Key Practices are divided. The Common Features are Commitment to Perform, Ability to Perform, Activities Performed, Measurement and Analysis, and Verifying Implementation.</t>
  </si>
  <si>
    <t>Commitment to Perform-The Commitment to Perform refers to the number Processes, Plans, and Other that must be produced to satisfy SW-CMM® goals and objectives.</t>
  </si>
  <si>
    <t>Ability to Perform- The Ability to Perform refers to the number Processes, Plans, and Other that must be produced to satisfy SW-CMM® goals and objectives.</t>
  </si>
  <si>
    <t>Activities Performed- The Activities Performed refers to the number Processes, Plans, and Other that must be produced to satisfy SW-CMM® goals and objectives.</t>
  </si>
  <si>
    <t>Measurement and Analysis- The Measurement and Analysis refers to the number Processes, Plans, and Other it requires to satisfy SW-CMM® goals and objectives.</t>
  </si>
  <si>
    <t>Verifying Implementation- The Verifying Implementation refers to the number Processes, Plans, and Other that must be produced to satisfy SW-CMM® goals and objectives.</t>
  </si>
  <si>
    <t>Process-The Process refers to the number of software policies and procedures that must be produced to satisfy SW-CMM® goals and objectives. It is a constant, which directly refers to a SW-CMM® Key Practice requiring a policy or procedure.</t>
  </si>
  <si>
    <t>Plan-The Plan refers to the number of software project related documents that must be produced to satisfy SW-CMM® goals and objectives. It is the product of a constant, which directly refers to a SW-CMM® Key Practice requiring a plan and the Number of Projects from Table 1-SW-CMM® Cost Model Calibration Factors.</t>
  </si>
  <si>
    <t>k.</t>
  </si>
  <si>
    <t>l.</t>
  </si>
  <si>
    <t>Maturity Level 2 - Repeatable-The Maturity Level 2 - Repeatable refers to the Processes, Plans, and Other that must be produced to satisfy its six SW-CMM® Key Process Areas. They are Requirements Management, Software Project Planning, Software Project Tracking and Oversight, Software Subcontract Management, Software Quality Assurance, and Software Configuration Management.</t>
  </si>
  <si>
    <t>m.</t>
  </si>
  <si>
    <t>Maturity Level 3 - Defined-The Maturity Level 3 - Defined refers to the Processes, Plans, and Other that must be produced to satisfy its seven SW-CMM® Key Process Areas. They are Organizational Process Focus, Organizational Process Definition, Training Program, Integrated Software Management, Software Product Engineering, Intergroup Coordination, and Peer Reviews.</t>
  </si>
  <si>
    <t>n.</t>
  </si>
  <si>
    <t>Maturity Level 4 - Managed-The Maturity Level 4 - Managed refers to the Processes, Plans, and Other that must be produced to satisfy its two SW-CMM® Key Process Areas. They are Quantitative Process Management and Software Quality Management.</t>
  </si>
  <si>
    <t>o.</t>
  </si>
  <si>
    <t>Maturity Level 5 - Optimizing-The Maturity Level 5 - Optimizing refers to the Processes, Plans, and Other that must be produced to satisfy its three SW-CMM® Key Process Areas. They are Defect Prevention, Technology Change Management, and Process Change Management.</t>
  </si>
  <si>
    <t>Commitment to Perform-The Commitment to Perform refers to the number of staff hours that are necessary to produce the Processes, Plans, and Other in order to satisfy SW-CMM® goals and objectives.</t>
  </si>
  <si>
    <t>Ability to Perform- The Ability to Perform refers to the number of staff hours that are necessary to produce the Processes, Plans, and Other in order to satisfy SW-CMM® goals and objectives.</t>
  </si>
  <si>
    <t>Activities Performed- The Activities Performed refers to the number of staff hours that are necessary to produce the Processes, Plans, and Other in order to satisfy SW-CMM® goals and objectives.</t>
  </si>
  <si>
    <t>Verifying Implementation- The Verifying Implementation refers to the number of staff hours that are necessary to produce the Processes, Plans, and Other in order to satisfy SW-CMM® goals and objectives.</t>
  </si>
  <si>
    <t>Process-The Process refers to the number of staff hours that are necessary to produce the software policies and procedures in order to satisfy SW-CMM® goals and objectives. It is the product of Hours Per Process from Table 1-SW-CMM® Cost Model Calibration Factors and the Process values from Table 2-SW-CMM® Processes and Product (Count).</t>
  </si>
  <si>
    <t>Plan-The Plan refers to the number of staff hours that are necessary to produce the software project related documents in order to satisfy SW-CMM® goals and objectives. It is the product of Hours Per Plan from Table 1-SW-CMM® Cost Model Calibration Factors and the Plan values from Table 2-SW-CMM® Processes and Product (Count).</t>
  </si>
  <si>
    <t>Other-The Other refers to the number staff hours that are necessary to produce the work authorizations, records, reports, and meeting minutes in order to satisfy SW-CMM® goals and objectives. It is the product of Hours Per Other from Table 1-SW-CMM® Cost Model Calibration Factors and the Other values from Table 2-SW-CMM® Processes and Product (Count).</t>
  </si>
  <si>
    <t>Maturity Level 2 - Repeatable-The Maturity Level 2 - Repeatable refers to the number of staff hours that are necessary to produce the Processes, Plans, and Other in order to satisfy its six SW-CMM® Key Process Areas. They are Requirements Management, Software Project Planning, Software Project Tracking and Oversight, Software Subcontract Management, Software Quality Assurance, and Software Configuration Management.</t>
  </si>
  <si>
    <t>Maturity Level 3 - Defined-The Maturity Level 3 - Defined refers to the number of staff hours that are necessary to produce the Processes, Plans, and Other that in order to satisfy its seven SW-CMM® Key Process Areas. They are Organizational Process Focus, Organizational Process Definition, Training Program, Integrated Software Management, Software Product Engineering, Intergroup Coordination, and Peer Reviews.</t>
  </si>
  <si>
    <t>Maturity Level 4 - Managed-The Maturity Level 4 - Managed refers to the number of staff hours that are necessary to produce the Processes, Plans, and Other in order to satisfy its two SW-CMM® Key Process Areas. They are Quantitative Process Management and Software Quality Management.</t>
  </si>
  <si>
    <t>Maturity Level 5 - Optimizing-The Maturity Level 5 - Optimizing refers to the number of staff hours that are necessary to produce the Processes, Plans, and Other in order to satisfy its three SW-CMM® Key Process Areas. They are Defect Prevention, Technology Change Management, and Process Change Management.</t>
  </si>
  <si>
    <t>Software Process Improvement (SPI) Team Size-The Software Process Improvement (SPI) Team Size refers to the six corresponding variable user input SPI Team Sizes A through F in Table 1-SW-CMM® Cost Model Calibration Factors.</t>
  </si>
  <si>
    <t>Maturity Level 3 - Defined-The Maturity Level 3 - Defined refers to the number of staff days, weeks, and months that are necessary to produce the Processes, Plans, and Other that in order to satisfy its seven SW-CMM® Key Process Areas. They are Organizational Process Focus, Organizational Process Definition, Training Program, Integrated Software Management, Software Product Engineering, Intergroup Coordination, and Peer Reviews.</t>
  </si>
  <si>
    <t>Maturity Level 4 - Managed-The Maturity Level 4 - Managed refers to the number of staff days, weeks, and months that are necessary to produce the Processes, Plans, and Other in order to satisfy its two SW-CMM® Key Process Areas. They are Quantitative Process Management and Software Quality Management.</t>
  </si>
  <si>
    <t>Maturity Level 5 - Optimizing-The Maturity Level 5 - Optimizing refers to the number of staff days, weeks, and months that are necessary to produce the Processes, Plans, and Other in order to satisfy its three SW-CMM® Key Process Areas. They are Defect Prevention, Technology Change Management, and Process Change Management.</t>
  </si>
  <si>
    <t>Number of Projects-The Number of Projects refers to the number of software projects that will have to produce plans and Other work products in order to undergo a SW-CMM® appraisal. The Number of Projects is multiplied by the Plan and Other constants in Table 2-SW-CMM® Processes and Products (Count), for each of the 18 SW-CMM® Key Process Areas.</t>
  </si>
  <si>
    <t>Hours Per Process-The Hours Per Process refer to the staff hours required to produce SW-CMM® policies and procedures. The Hours Per Process are multiplied by the Process values in Table 2-SW-CMM® Processes and Products (Count), for each of the 18 SW-CMM® Key Process Areas. The result of the multiplication is displayed in the Process field in Table 3-SW-CMM® Processes and Products (Staff Hours), for each of the 18 SW-CMM® Key Process Areas.</t>
  </si>
  <si>
    <t>Hours Per Plan-The Hours Per Plan refer to the staff hours required to produce SW-CMM® software project related documents. The Hours Per Plan are multiplied by the Plan values in Table 2-SW-CMM® Processes and Products (Count), for each of the 18 SW-CMM® Key Process Areas. The result of the multiplication is displayed in the Plan field in Table 3-SW-CMM® Processes and Products (Staff Hours), for each of the 18 SW-CMM® Key Process Areas.</t>
  </si>
  <si>
    <t>Hours Per Other-The Hours Per Other refer to the staff hours required to produce SW-CMM® software work products, such as work authorizations, records, reports, and meeting minutes. The Hours Per Other are multiplied by the Other values in Table 2-SW-CMM® Processes and Products (Count), for each of the 18 SW-CMM® Key Process Areas. The result of the multiplication is displayed in the Other field in Table 3-SW-CMM® Processes and Products (Staff Hours), for each of the 18 SW-CMM® Key Process Areas.</t>
  </si>
  <si>
    <t>SPI Team Size A-The SPI Team Size A refers to the number of people that will produce the SW-CMM® policies, procedures, software project related documents, and software work products. The sum of the Total Staff Hours to produce Processes, Plans, and Other from Table 3-SW-CMM Processes and Products (Staff Hours) is divided by a constant representing days, weeks, and months. It is then divided by one of the six corresponding variable user imputer SPI Team Sizes A through F in Table 1-SW-CMM Cost Model Calibration Factors.</t>
  </si>
  <si>
    <t>SPI Team Size B-The SPI Team Size B refers to the number of people that will produce the SW-CMM® policies, procedures, software project related documents, and software work products. The sum of the Total Staff Hours to produce Processes, Plans, and Other from Table 3-SW-CMM Processes and Products (Staff Hours) is divided by a constant representing days, weeks, and months. It is then divided by one of the six corresponding variable user imputer SPI Team Sizes A through F in Table 1-SW-CMM Cost Model Calibration Factors.</t>
  </si>
  <si>
    <t>SPI Team Size D-The SPI Team Size D refers to the number of people that will produce the SW-CMM® policies, procedures, software project related documents, and software work products. The sum of the Total Staff Hours to produce Processes, Plans, and Other from Table 3-SW-CMM Processes and Products (Staff Hours) is divided by a constant representing days, weeks, and months. It is then divided by one of the six corresponding variable user imputer SPI Team Sizes A through F in Table 1-SW-CMM Cost Model Calibration Factors.</t>
  </si>
  <si>
    <t>SPI Team Size E-The SPI Team Size E refers to the number of people that will produce the SW-CMM® policies, procedures, software project related documents, and software work products. The sum of the Total Staff Hours to produce Processes, Plans, and Other from Table 3-SW-CMM Processes and Products (Staff Hours) is divided by a constant representing days, weeks, and months. It is then divided by one of the six corresponding variable user imputer SPI Team Sizes A through F in Table 1-SW-CMM Cost Model Calibration Factors.</t>
  </si>
  <si>
    <t>SPI Team Size F-The SPI Team Size F refers to the number of people that will produce the SW-CMM® policies, procedures, software project related documents, and software work products. The sum of the Total Staff Hours to produce Processes, Plans, and Other from Table 3-SW-CMM Processes and Products (Staff Hours) is divided by a constant representing days, weeks, and months. It is then divided by one of the six corresponding variable user imputer SPI Team Sizes A through F in Table 1-SW-CMM Cost Model Calibration Factors.</t>
  </si>
  <si>
    <t>SPI Team Size C-The SPI Team Size C refers to the number of people that will produce the SW-CMM® policies, procedures, software project related documents, and software work products. The sum of the Total Staff Hours to produce Processes, Plans, and Other from Table 3-SW-CMM Processes and Products (Staff Hours) is divided by a constant representing days, weeks, and months. It is then divided by one of the six corresponding variable user imputer SPI Team Sizes A through F in Table 1-SW-CMM Cost Model Calibration Factors.</t>
  </si>
  <si>
    <t>Measurement and Analysis- The Measurement and Analysis refers to the number Processes, Plans, and Other that must be produced to satisfy SW-CMM® goals and objectives.</t>
  </si>
  <si>
    <t>Other-The Other refers to the number of work authorizations, records, reports, and meeting minutes that must be produced to satisfy SW-CMM® goals and objectives. It is the product of a constant, which directly refers to a SW-CMM® Key Practice requiring work authorizations, records, reports, and meeting minutes and the Number of Projects from Table 1-SW-CMM® Cost Model Calibration Factors.</t>
  </si>
  <si>
    <t>Total Processes and Products-The Total Processes and Products refer to the total number of Processes, Plans, and Other for each of the 18 SW-CMM® Key Process Areas, within the four Maturity Levels.</t>
  </si>
  <si>
    <t>Total Staff Hours-The Total Staff Hours refer to the total number staff ours that are necessary to produce the Processes, Plans, and Other for each of the 18 SW-CMM® Key Process Areas, within the four Maturity Levels.</t>
  </si>
  <si>
    <t>Days-The Days refer to the total number of staff days that are necessary to produce the Processes, Plans, and Other in order to satisfy SW-CMM® goals and objectives. It is calculated by dividing the sum of the Total Staff Hours to produce Processes, Plans, and Other from Table 3-SW-CMM® Processes and Products (Staff Hours) by 8, and then dividing that result by one of the six corresponding variable user input SPI Team Sizes A through F in Table 1-SW-CMM® Cost Model Calibration Factors.</t>
  </si>
  <si>
    <t>Maturity Level 2 - Repeatable-The Maturity Level 2 - Repeatable refers to the number of staff days, weeks, and months that are necessary to produce the Processes, Plans, and Other in order to satisfy its six SW-CMM® Key Process Areas. They are Requirements Management, Software Project Planning, Software Project Tracking and Oversight, Software Subcontract Management, Software Quality Assurance, and Software Configuration Management.</t>
  </si>
  <si>
    <t>Key Process Areas</t>
  </si>
  <si>
    <t>Key Process Areas-The Key Process Areas refer to the 18 SW-CMM® Key Process Areas within the four Maturity Levels, Repeatable, Defined, Managed, and Optimizing. The Key Process Areas are Requirements Management, Software Project Planning, Software Project Tracking and Oversight, Software Subcontract Management, Software Quality Assurance, Software Configuration Management, Organizational Process Focus, Organizational Process Definition, Training Program, Integrated Software Management, Software Product Engineering, Intergroup Coordination, Peer Reviews, Quantitative Process Management, Software Quality Management, Defect Prevention, Technology Change Management, and Process Change Management.</t>
  </si>
  <si>
    <t>Weeks-The Weeks refer to the total number of staff weeks that are necessary to produce the Processes, Plans, and Other in order to satisfy SW-CMM® goals and objectives. It is calculated by dividing Days by 8.</t>
  </si>
  <si>
    <t>Months-The Months refer to the total number of staff months that are necessary to produce the Processes, Plans, and Other in order to satisfy SW-CMM® goals and objectives. It is calculated by dividing Weeks by 4.33.</t>
  </si>
  <si>
    <r>
      <t xml:space="preserve">The SW-CMM® Cost Model is a companion to the book, </t>
    </r>
    <r>
      <rPr>
        <i/>
        <sz val="10"/>
        <rFont val="Times New Roman"/>
        <family val="1"/>
      </rPr>
      <t>ROI of Software Process Improvement: Practical Metrics for Project Managers and Software Engineers</t>
    </r>
    <r>
      <rPr>
        <sz val="10"/>
        <rFont val="Times New Roman"/>
        <family val="1"/>
      </rPr>
      <t>. It is a commonsense cost model for SW-CMM</t>
    </r>
    <r>
      <rPr>
        <vertAlign val="superscript"/>
        <sz val="10"/>
        <rFont val="Times New Roman"/>
        <family val="1"/>
      </rPr>
      <t>®</t>
    </r>
    <r>
      <rPr>
        <sz val="10"/>
        <rFont val="Times New Roman"/>
        <family val="1"/>
      </rPr>
      <t>, which provides a rare glimpse into the economics of SW-CMM</t>
    </r>
    <r>
      <rPr>
        <vertAlign val="superscript"/>
        <sz val="10"/>
        <rFont val="Times New Roman"/>
        <family val="1"/>
      </rPr>
      <t>®</t>
    </r>
    <r>
      <rPr>
        <sz val="10"/>
        <rFont val="Times New Roman"/>
        <family val="1"/>
      </rPr>
      <t xml:space="preserve"> for performing strategic planning of SW-CMM</t>
    </r>
    <r>
      <rPr>
        <vertAlign val="superscript"/>
        <sz val="10"/>
        <rFont val="Times New Roman"/>
        <family val="1"/>
      </rPr>
      <t>®</t>
    </r>
    <r>
      <rPr>
        <sz val="10"/>
        <rFont val="Times New Roman"/>
        <family val="1"/>
      </rPr>
      <t xml:space="preserve"> initiatives. It consists of a streamlined bottom up cost estimation model and budgeting spreadsheet for rapidly estimating SW-CMM</t>
    </r>
    <r>
      <rPr>
        <vertAlign val="superscript"/>
        <sz val="10"/>
        <rFont val="Times New Roman"/>
        <family val="1"/>
      </rPr>
      <t>®</t>
    </r>
    <r>
      <rPr>
        <sz val="10"/>
        <rFont val="Times New Roman"/>
        <family val="1"/>
      </rPr>
      <t xml:space="preserve"> implementation costs. It is based on the author's experiences serving on more than 15 SW-CMM</t>
    </r>
    <r>
      <rPr>
        <vertAlign val="superscript"/>
        <sz val="10"/>
        <rFont val="Times New Roman"/>
        <family val="1"/>
      </rPr>
      <t>®</t>
    </r>
    <r>
      <rPr>
        <sz val="10"/>
        <rFont val="Times New Roman"/>
        <family val="1"/>
      </rPr>
      <t xml:space="preserve"> initiatives for multiple international and domestic clients since the 1980s. It served as the basis for the SW-CMM</t>
    </r>
    <r>
      <rPr>
        <vertAlign val="superscript"/>
        <sz val="10"/>
        <rFont val="Times New Roman"/>
        <family val="1"/>
      </rPr>
      <t>®</t>
    </r>
    <r>
      <rPr>
        <sz val="10"/>
        <rFont val="Times New Roman"/>
        <family val="1"/>
      </rPr>
      <t xml:space="preserve"> cost estimates in the book and has been successfully used by small, medium, and large high-technology firms to achieve SW-CMM</t>
    </r>
    <r>
      <rPr>
        <vertAlign val="superscript"/>
        <sz val="10"/>
        <rFont val="Times New Roman"/>
        <family val="1"/>
      </rPr>
      <t>®</t>
    </r>
    <r>
      <rPr>
        <sz val="10"/>
        <rFont val="Times New Roman"/>
        <family val="1"/>
      </rPr>
      <t xml:space="preserve"> accreditation in record time. It usually provides audiences with their first eye opening glimpse at the myriad policies, procedures, documents, and records, which form the SW-CMM</t>
    </r>
    <r>
      <rPr>
        <vertAlign val="superscript"/>
        <sz val="10"/>
        <rFont val="Times New Roman"/>
        <family val="1"/>
      </rPr>
      <t>®</t>
    </r>
    <r>
      <rPr>
        <sz val="10"/>
        <rFont val="Times New Roman"/>
        <family val="1"/>
      </rPr>
      <t xml:space="preserve"> economic picture and outlook. It can be used to produce highly scalable SW-CMM</t>
    </r>
    <r>
      <rPr>
        <vertAlign val="superscript"/>
        <sz val="10"/>
        <rFont val="Times New Roman"/>
        <family val="1"/>
      </rPr>
      <t>®</t>
    </r>
    <r>
      <rPr>
        <sz val="10"/>
        <rFont val="Times New Roman"/>
        <family val="1"/>
      </rPr>
      <t xml:space="preserve"> cost estimates 
and timelines for organizations of all shapes and sizes in a matter of minutes.</t>
    </r>
  </si>
  <si>
    <r>
      <t>SW-CMM</t>
    </r>
    <r>
      <rPr>
        <vertAlign val="superscript"/>
        <sz val="16"/>
        <color indexed="9"/>
        <rFont val="Arial Black"/>
        <family val="2"/>
      </rPr>
      <t>®</t>
    </r>
    <r>
      <rPr>
        <sz val="16"/>
        <color indexed="9"/>
        <rFont val="Arial Black"/>
        <family val="2"/>
      </rPr>
      <t xml:space="preserve"> Cost Model</t>
    </r>
  </si>
  <si>
    <r>
      <t>SW-CMM</t>
    </r>
    <r>
      <rPr>
        <vertAlign val="superscript"/>
        <sz val="14"/>
        <rFont val="Arial Black"/>
        <family val="2"/>
      </rPr>
      <t>®</t>
    </r>
    <r>
      <rPr>
        <sz val="14"/>
        <rFont val="Arial Black"/>
        <family val="2"/>
      </rPr>
      <t xml:space="preserve"> Cost Model Calibration Factors</t>
    </r>
  </si>
  <si>
    <r>
      <t>SW-CMM</t>
    </r>
    <r>
      <rPr>
        <vertAlign val="superscript"/>
        <sz val="14"/>
        <rFont val="Arial Black"/>
        <family val="2"/>
      </rPr>
      <t>®</t>
    </r>
    <r>
      <rPr>
        <sz val="14"/>
        <rFont val="Arial Black"/>
        <family val="2"/>
      </rPr>
      <t xml:space="preserve"> Processes and Products (Count)</t>
    </r>
  </si>
  <si>
    <r>
      <t>SW-CMM</t>
    </r>
    <r>
      <rPr>
        <vertAlign val="superscript"/>
        <sz val="14"/>
        <rFont val="Arial Black"/>
        <family val="2"/>
      </rPr>
      <t>®</t>
    </r>
    <r>
      <rPr>
        <sz val="14"/>
        <rFont val="Arial Black"/>
        <family val="2"/>
      </rPr>
      <t xml:space="preserve"> Processes and Products (Staff Hours)</t>
    </r>
  </si>
  <si>
    <r>
      <t>SW-CMM</t>
    </r>
    <r>
      <rPr>
        <vertAlign val="superscript"/>
        <sz val="14"/>
        <rFont val="Arial Black"/>
        <family val="2"/>
      </rPr>
      <t>®</t>
    </r>
    <r>
      <rPr>
        <sz val="14"/>
        <rFont val="Arial Black"/>
        <family val="2"/>
      </rPr>
      <t xml:space="preserve"> Processes and Products (Timelines)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</si>
</sst>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9">
    <font>
      <sz val="10"/>
      <name val="Arial"/>
      <family val="0"/>
    </font>
    <font>
      <sz val="10"/>
      <name val="Times New Roman"/>
      <family val="1"/>
    </font>
    <font>
      <b/>
      <sz val="10"/>
      <name val="Times New Roman"/>
      <family val="1"/>
    </font>
    <font>
      <b/>
      <sz val="10"/>
      <name val="Arial"/>
      <family val="0"/>
    </font>
    <font>
      <sz val="18"/>
      <color indexed="9"/>
      <name val="Arial Black"/>
      <family val="2"/>
    </font>
    <font>
      <vertAlign val="superscript"/>
      <sz val="18"/>
      <color indexed="9"/>
      <name val="Arial Black"/>
      <family val="2"/>
    </font>
    <font>
      <sz val="14"/>
      <color indexed="9"/>
      <name val="Arial Black"/>
      <family val="2"/>
    </font>
    <font>
      <vertAlign val="superscript"/>
      <sz val="14"/>
      <color indexed="9"/>
      <name val="Arial Black"/>
      <family val="2"/>
    </font>
    <font>
      <vertAlign val="superscript"/>
      <sz val="10"/>
      <name val="Arial"/>
      <family val="2"/>
    </font>
    <font>
      <b/>
      <vertAlign val="superscript"/>
      <sz val="10"/>
      <name val="Arial"/>
      <family val="2"/>
    </font>
    <font>
      <sz val="16"/>
      <color indexed="9"/>
      <name val="Arial Black"/>
      <family val="2"/>
    </font>
    <font>
      <sz val="10"/>
      <name val="Arial Black"/>
      <family val="2"/>
    </font>
    <font>
      <sz val="14"/>
      <name val="Arial Black"/>
      <family val="2"/>
    </font>
    <font>
      <sz val="12"/>
      <color indexed="9"/>
      <name val="Arial Black"/>
      <family val="2"/>
    </font>
    <font>
      <sz val="8"/>
      <name val="Arial"/>
      <family val="0"/>
    </font>
    <font>
      <i/>
      <sz val="10"/>
      <name val="Times New Roman"/>
      <family val="1"/>
    </font>
    <font>
      <vertAlign val="superscript"/>
      <sz val="10"/>
      <name val="Times New Roman"/>
      <family val="1"/>
    </font>
    <font>
      <vertAlign val="superscript"/>
      <sz val="16"/>
      <color indexed="9"/>
      <name val="Arial Black"/>
      <family val="2"/>
    </font>
    <font>
      <vertAlign val="superscript"/>
      <sz val="14"/>
      <name val="Arial Black"/>
      <family val="2"/>
    </font>
  </fonts>
  <fills count="9">
    <fill>
      <patternFill/>
    </fill>
    <fill>
      <patternFill patternType="gray125"/>
    </fill>
    <fill>
      <patternFill patternType="solid">
        <fgColor indexed="15"/>
        <bgColor indexed="64"/>
      </patternFill>
    </fill>
    <fill>
      <patternFill patternType="solid">
        <fgColor indexed="26"/>
        <bgColor indexed="64"/>
      </patternFill>
    </fill>
    <fill>
      <patternFill patternType="solid">
        <fgColor indexed="51"/>
        <bgColor indexed="64"/>
      </patternFill>
    </fill>
    <fill>
      <patternFill patternType="solid">
        <fgColor indexed="27"/>
        <bgColor indexed="64"/>
      </patternFill>
    </fill>
    <fill>
      <patternFill patternType="solid">
        <fgColor indexed="8"/>
        <bgColor indexed="64"/>
      </patternFill>
    </fill>
    <fill>
      <patternFill patternType="solid">
        <fgColor indexed="11"/>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1" fillId="2" borderId="1" xfId="0" applyFont="1" applyFill="1" applyBorder="1" applyAlignment="1">
      <alignment/>
    </xf>
    <xf numFmtId="0" fontId="2" fillId="3" borderId="1" xfId="0" applyFont="1" applyFill="1" applyBorder="1" applyAlignment="1">
      <alignment horizontal="center"/>
    </xf>
    <xf numFmtId="0" fontId="2" fillId="4" borderId="1" xfId="0" applyFont="1" applyFill="1" applyBorder="1" applyAlignment="1">
      <alignment horizontal="center"/>
    </xf>
    <xf numFmtId="3" fontId="2" fillId="4"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1" fillId="5" borderId="1" xfId="0" applyNumberFormat="1" applyFont="1" applyFill="1" applyBorder="1" applyAlignment="1">
      <alignment horizontal="center"/>
    </xf>
    <xf numFmtId="3" fontId="1" fillId="0" borderId="1" xfId="0" applyNumberFormat="1" applyFont="1" applyBorder="1" applyAlignment="1">
      <alignment horizontal="center"/>
    </xf>
    <xf numFmtId="164" fontId="2" fillId="4"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1" fillId="0" borderId="1" xfId="0" applyNumberFormat="1" applyFont="1" applyBorder="1" applyAlignment="1">
      <alignment horizontal="center"/>
    </xf>
    <xf numFmtId="164" fontId="1" fillId="5" borderId="1" xfId="0" applyNumberFormat="1" applyFont="1" applyFill="1" applyBorder="1" applyAlignment="1">
      <alignment horizontal="center"/>
    </xf>
    <xf numFmtId="0" fontId="1" fillId="0" borderId="0" xfId="0" applyFont="1" applyAlignment="1">
      <alignment wrapText="1"/>
    </xf>
    <xf numFmtId="0" fontId="11" fillId="0" borderId="0" xfId="0" applyFont="1" applyAlignment="1">
      <alignment horizontal="right" vertical="center" wrapText="1"/>
    </xf>
    <xf numFmtId="0" fontId="13" fillId="6" borderId="1" xfId="0" applyFont="1" applyFill="1" applyBorder="1" applyAlignment="1">
      <alignment horizontal="center" vertical="center" wrapText="1"/>
    </xf>
    <xf numFmtId="0" fontId="11" fillId="0" borderId="1" xfId="0" applyFont="1" applyBorder="1" applyAlignment="1">
      <alignment horizontal="right" vertical="center" wrapText="1"/>
    </xf>
    <xf numFmtId="0" fontId="1" fillId="0" borderId="1" xfId="0" applyNumberFormat="1" applyFont="1" applyBorder="1" applyAlignment="1">
      <alignment wrapText="1"/>
    </xf>
    <xf numFmtId="0" fontId="1" fillId="0" borderId="1" xfId="0" applyFont="1" applyBorder="1" applyAlignment="1">
      <alignment wrapText="1"/>
    </xf>
    <xf numFmtId="0" fontId="12" fillId="0" borderId="1" xfId="0" applyFont="1" applyBorder="1" applyAlignment="1">
      <alignment wrapText="1"/>
    </xf>
    <xf numFmtId="0" fontId="10" fillId="6" borderId="1" xfId="0" applyFont="1" applyFill="1" applyBorder="1" applyAlignment="1">
      <alignment horizontal="center" vertical="center" wrapText="1"/>
    </xf>
    <xf numFmtId="0" fontId="2" fillId="2" borderId="3"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7" borderId="3" xfId="0" applyFont="1" applyFill="1" applyBorder="1" applyAlignment="1">
      <alignment horizontal="center" vertical="center"/>
    </xf>
    <xf numFmtId="0" fontId="2" fillId="8" borderId="3" xfId="0" applyFont="1" applyFill="1" applyBorder="1" applyAlignment="1">
      <alignment horizontal="center" vertical="center"/>
    </xf>
    <xf numFmtId="0" fontId="0" fillId="0" borderId="5" xfId="0" applyBorder="1" applyAlignment="1">
      <alignment/>
    </xf>
    <xf numFmtId="0" fontId="8" fillId="0" borderId="6" xfId="0" applyFont="1" applyBorder="1" applyAlignment="1">
      <alignment/>
    </xf>
    <xf numFmtId="0" fontId="0" fillId="0" borderId="6" xfId="0" applyBorder="1" applyAlignment="1">
      <alignment/>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0" fillId="0" borderId="4" xfId="0" applyBorder="1" applyAlignment="1">
      <alignment/>
    </xf>
    <xf numFmtId="0" fontId="2"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2"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5" borderId="13" xfId="0" applyFont="1" applyFill="1" applyBorder="1" applyAlignment="1">
      <alignment horizontal="center" vertical="center"/>
    </xf>
    <xf numFmtId="0" fontId="2" fillId="5" borderId="2"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3"/>
  <sheetViews>
    <sheetView tabSelected="1" zoomScale="70" zoomScaleNormal="70" workbookViewId="0" topLeftCell="A1">
      <selection activeCell="N8" sqref="N8"/>
    </sheetView>
  </sheetViews>
  <sheetFormatPr defaultColWidth="9.140625" defaultRowHeight="12.75"/>
  <cols>
    <col min="1" max="1" width="32.7109375" style="1" customWidth="1"/>
    <col min="2" max="4" width="9.140625" style="1" customWidth="1"/>
    <col min="5" max="7" width="9.140625" style="2" customWidth="1"/>
    <col min="8" max="16384" width="9.140625" style="1" customWidth="1"/>
  </cols>
  <sheetData>
    <row r="1" spans="5:12" ht="12.75">
      <c r="E1" s="36" t="s">
        <v>38</v>
      </c>
      <c r="F1" s="37"/>
      <c r="G1" s="37"/>
      <c r="H1" s="37"/>
      <c r="I1" s="37"/>
      <c r="J1" s="37"/>
      <c r="K1" s="37"/>
      <c r="L1" s="38"/>
    </row>
    <row r="2" spans="5:12" ht="12.75">
      <c r="E2" s="39"/>
      <c r="F2" s="40"/>
      <c r="G2" s="40"/>
      <c r="H2" s="40"/>
      <c r="I2" s="40"/>
      <c r="J2" s="40"/>
      <c r="K2" s="40"/>
      <c r="L2" s="41"/>
    </row>
    <row r="3" spans="5:12" ht="12.75" customHeight="1">
      <c r="E3" s="28" t="s">
        <v>32</v>
      </c>
      <c r="F3" s="26"/>
      <c r="G3" s="26"/>
      <c r="H3" s="26"/>
      <c r="I3" s="26"/>
      <c r="J3" s="27"/>
      <c r="K3" s="29">
        <v>4</v>
      </c>
      <c r="L3" s="30"/>
    </row>
    <row r="4" spans="5:12" ht="12.75" customHeight="1">
      <c r="E4" s="28" t="s">
        <v>35</v>
      </c>
      <c r="F4" s="26"/>
      <c r="G4" s="26"/>
      <c r="H4" s="26"/>
      <c r="I4" s="26"/>
      <c r="J4" s="27"/>
      <c r="K4" s="29">
        <v>11</v>
      </c>
      <c r="L4" s="30"/>
    </row>
    <row r="5" spans="5:12" ht="12.75" customHeight="1">
      <c r="E5" s="28" t="s">
        <v>36</v>
      </c>
      <c r="F5" s="26"/>
      <c r="G5" s="26"/>
      <c r="H5" s="26"/>
      <c r="I5" s="26"/>
      <c r="J5" s="27"/>
      <c r="K5" s="29">
        <v>16</v>
      </c>
      <c r="L5" s="30"/>
    </row>
    <row r="6" spans="5:12" ht="12.75" customHeight="1">
      <c r="E6" s="28" t="s">
        <v>37</v>
      </c>
      <c r="F6" s="26"/>
      <c r="G6" s="26"/>
      <c r="H6" s="26"/>
      <c r="I6" s="26"/>
      <c r="J6" s="27"/>
      <c r="K6" s="29">
        <v>4</v>
      </c>
      <c r="L6" s="30"/>
    </row>
    <row r="7" spans="5:12" ht="12.75" customHeight="1">
      <c r="E7" s="28" t="s">
        <v>44</v>
      </c>
      <c r="F7" s="26"/>
      <c r="G7" s="26"/>
      <c r="H7" s="26"/>
      <c r="I7" s="26"/>
      <c r="J7" s="27"/>
      <c r="K7" s="29">
        <v>1</v>
      </c>
      <c r="L7" s="30"/>
    </row>
    <row r="8" spans="5:12" ht="12.75" customHeight="1">
      <c r="E8" s="28" t="s">
        <v>45</v>
      </c>
      <c r="F8" s="26"/>
      <c r="G8" s="26"/>
      <c r="H8" s="26"/>
      <c r="I8" s="26"/>
      <c r="J8" s="27"/>
      <c r="K8" s="29">
        <v>2</v>
      </c>
      <c r="L8" s="30"/>
    </row>
    <row r="9" spans="5:12" ht="12.75" customHeight="1">
      <c r="E9" s="28" t="s">
        <v>46</v>
      </c>
      <c r="F9" s="26"/>
      <c r="G9" s="26"/>
      <c r="H9" s="26"/>
      <c r="I9" s="26"/>
      <c r="J9" s="27"/>
      <c r="K9" s="29">
        <v>3</v>
      </c>
      <c r="L9" s="30"/>
    </row>
    <row r="10" spans="5:12" ht="12.75" customHeight="1">
      <c r="E10" s="28" t="s">
        <v>47</v>
      </c>
      <c r="F10" s="26"/>
      <c r="G10" s="26"/>
      <c r="H10" s="26"/>
      <c r="I10" s="26"/>
      <c r="J10" s="27"/>
      <c r="K10" s="29">
        <v>4</v>
      </c>
      <c r="L10" s="30"/>
    </row>
    <row r="11" spans="5:12" ht="12.75" customHeight="1">
      <c r="E11" s="28" t="s">
        <v>48</v>
      </c>
      <c r="F11" s="26"/>
      <c r="G11" s="26"/>
      <c r="H11" s="26"/>
      <c r="I11" s="26"/>
      <c r="J11" s="27"/>
      <c r="K11" s="29">
        <v>5</v>
      </c>
      <c r="L11" s="30"/>
    </row>
    <row r="12" spans="5:12" ht="12.75" customHeight="1">
      <c r="E12" s="28" t="s">
        <v>58</v>
      </c>
      <c r="F12" s="26"/>
      <c r="G12" s="26"/>
      <c r="H12" s="26"/>
      <c r="I12" s="26"/>
      <c r="J12" s="27"/>
      <c r="K12" s="29">
        <v>6</v>
      </c>
      <c r="L12" s="30"/>
    </row>
    <row r="13" spans="5:12" ht="12.75" customHeight="1">
      <c r="E13" s="31" t="s">
        <v>42</v>
      </c>
      <c r="F13" s="32"/>
      <c r="G13" s="32"/>
      <c r="H13" s="32"/>
      <c r="I13" s="32"/>
      <c r="J13" s="32"/>
      <c r="K13" s="32"/>
      <c r="L13" s="32"/>
    </row>
    <row r="14" spans="5:12" ht="12.75" customHeight="1">
      <c r="E14"/>
      <c r="F14"/>
      <c r="G14"/>
      <c r="H14"/>
      <c r="I14"/>
      <c r="J14"/>
      <c r="K14"/>
      <c r="L14"/>
    </row>
    <row r="15" ht="12.75" customHeight="1"/>
    <row r="16" spans="1:19" ht="24.75" customHeight="1">
      <c r="A16" s="33" t="s">
        <v>39</v>
      </c>
      <c r="B16" s="34"/>
      <c r="C16" s="34"/>
      <c r="D16" s="34"/>
      <c r="E16" s="34"/>
      <c r="F16" s="34"/>
      <c r="G16" s="34"/>
      <c r="H16" s="34"/>
      <c r="I16" s="34"/>
      <c r="J16" s="34"/>
      <c r="K16" s="34"/>
      <c r="L16" s="34"/>
      <c r="M16" s="34"/>
      <c r="N16" s="34"/>
      <c r="O16" s="34"/>
      <c r="P16" s="34"/>
      <c r="Q16" s="34"/>
      <c r="R16" s="34"/>
      <c r="S16" s="35"/>
    </row>
    <row r="17" spans="1:19" ht="12.75">
      <c r="A17" s="43" t="s">
        <v>118</v>
      </c>
      <c r="B17" s="25" t="s">
        <v>29</v>
      </c>
      <c r="C17" s="42"/>
      <c r="D17" s="42"/>
      <c r="E17" s="42"/>
      <c r="F17" s="42"/>
      <c r="G17" s="42"/>
      <c r="H17" s="42"/>
      <c r="I17" s="42"/>
      <c r="J17" s="42"/>
      <c r="K17" s="42"/>
      <c r="L17" s="42"/>
      <c r="M17" s="42"/>
      <c r="N17" s="42"/>
      <c r="O17" s="42"/>
      <c r="P17" s="30"/>
      <c r="Q17" s="46" t="s">
        <v>51</v>
      </c>
      <c r="R17" s="47"/>
      <c r="S17" s="48"/>
    </row>
    <row r="18" spans="1:19" s="3" customFormat="1" ht="12.75">
      <c r="A18" s="44"/>
      <c r="B18" s="25" t="s">
        <v>22</v>
      </c>
      <c r="C18" s="26"/>
      <c r="D18" s="27"/>
      <c r="E18" s="25" t="s">
        <v>23</v>
      </c>
      <c r="F18" s="26"/>
      <c r="G18" s="27"/>
      <c r="H18" s="25" t="s">
        <v>24</v>
      </c>
      <c r="I18" s="26"/>
      <c r="J18" s="27"/>
      <c r="K18" s="25" t="s">
        <v>25</v>
      </c>
      <c r="L18" s="26"/>
      <c r="M18" s="27"/>
      <c r="N18" s="25" t="s">
        <v>26</v>
      </c>
      <c r="O18" s="26"/>
      <c r="P18" s="27"/>
      <c r="Q18" s="49"/>
      <c r="R18" s="50"/>
      <c r="S18" s="51"/>
    </row>
    <row r="19" spans="1:19" s="3" customFormat="1" ht="12.75">
      <c r="A19" s="45"/>
      <c r="B19" s="4" t="s">
        <v>21</v>
      </c>
      <c r="C19" s="4" t="s">
        <v>28</v>
      </c>
      <c r="D19" s="4" t="s">
        <v>27</v>
      </c>
      <c r="E19" s="5" t="s">
        <v>21</v>
      </c>
      <c r="F19" s="4" t="s">
        <v>28</v>
      </c>
      <c r="G19" s="4" t="s">
        <v>27</v>
      </c>
      <c r="H19" s="4" t="s">
        <v>21</v>
      </c>
      <c r="I19" s="4" t="s">
        <v>28</v>
      </c>
      <c r="J19" s="4" t="s">
        <v>27</v>
      </c>
      <c r="K19" s="5" t="s">
        <v>21</v>
      </c>
      <c r="L19" s="4" t="s">
        <v>28</v>
      </c>
      <c r="M19" s="4" t="s">
        <v>27</v>
      </c>
      <c r="N19" s="4" t="s">
        <v>21</v>
      </c>
      <c r="O19" s="4" t="s">
        <v>28</v>
      </c>
      <c r="P19" s="4" t="s">
        <v>27</v>
      </c>
      <c r="Q19" s="4" t="s">
        <v>21</v>
      </c>
      <c r="R19" s="4" t="s">
        <v>28</v>
      </c>
      <c r="S19" s="4" t="s">
        <v>27</v>
      </c>
    </row>
    <row r="20" spans="1:19" s="3" customFormat="1" ht="12.75" customHeight="1">
      <c r="A20" s="8" t="s">
        <v>59</v>
      </c>
      <c r="B20" s="9">
        <f>B21+B28+B36+B39</f>
        <v>20</v>
      </c>
      <c r="C20" s="9"/>
      <c r="D20" s="9">
        <f>D21+D28+D36+D39</f>
        <v>32</v>
      </c>
      <c r="E20" s="9"/>
      <c r="F20" s="9">
        <f>F21+F28+F36+F39</f>
        <v>8</v>
      </c>
      <c r="G20" s="9">
        <f>G21+G28+G36+G39</f>
        <v>276</v>
      </c>
      <c r="H20" s="9">
        <f>H21+H28+H36+H39</f>
        <v>52</v>
      </c>
      <c r="I20" s="9">
        <f>I21+I28+I36+I39</f>
        <v>148</v>
      </c>
      <c r="J20" s="9">
        <f>J21+J28+J36+J39</f>
        <v>428</v>
      </c>
      <c r="K20" s="9"/>
      <c r="L20" s="9"/>
      <c r="M20" s="9">
        <f>M21+M28+M36+M39</f>
        <v>80</v>
      </c>
      <c r="N20" s="9"/>
      <c r="O20" s="9"/>
      <c r="P20" s="9">
        <f>P21+P28+P36+P39</f>
        <v>188</v>
      </c>
      <c r="Q20" s="9">
        <f>Q21+Q28+Q36+Q39</f>
        <v>72</v>
      </c>
      <c r="R20" s="9">
        <f>R21+R28+R36+R39</f>
        <v>156</v>
      </c>
      <c r="S20" s="9">
        <f>S21+S28+S36+S39</f>
        <v>1004</v>
      </c>
    </row>
    <row r="21" spans="1:19" s="3" customFormat="1" ht="12.75">
      <c r="A21" s="7" t="s">
        <v>0</v>
      </c>
      <c r="B21" s="10">
        <f>SUM(B22:B27)</f>
        <v>6</v>
      </c>
      <c r="C21" s="10"/>
      <c r="D21" s="10">
        <f>SUM(D22:D27)</f>
        <v>12</v>
      </c>
      <c r="E21" s="10"/>
      <c r="F21" s="10">
        <f>SUM(F22:F27)</f>
        <v>8</v>
      </c>
      <c r="G21" s="10">
        <f>SUM(G22:G27)</f>
        <v>92</v>
      </c>
      <c r="H21" s="10">
        <f>SUM(H22:H27)</f>
        <v>24</v>
      </c>
      <c r="I21" s="10">
        <f>SUM(I22:I27)</f>
        <v>24</v>
      </c>
      <c r="J21" s="10">
        <f>SUM(J22:J27)</f>
        <v>200</v>
      </c>
      <c r="K21" s="10"/>
      <c r="L21" s="10"/>
      <c r="M21" s="10">
        <f>SUM(M22:M27)</f>
        <v>24</v>
      </c>
      <c r="N21" s="10"/>
      <c r="O21" s="10"/>
      <c r="P21" s="10">
        <f>SUM(P22:P27)</f>
        <v>76</v>
      </c>
      <c r="Q21" s="10">
        <f>SUM(Q22:Q27)</f>
        <v>30</v>
      </c>
      <c r="R21" s="10">
        <f>SUM(R22:R27)</f>
        <v>32</v>
      </c>
      <c r="S21" s="10">
        <f>SUM(S22:S27)</f>
        <v>404</v>
      </c>
    </row>
    <row r="22" spans="1:19" ht="12.75">
      <c r="A22" s="6" t="s">
        <v>1</v>
      </c>
      <c r="B22" s="12">
        <v>1</v>
      </c>
      <c r="C22" s="12"/>
      <c r="D22" s="12"/>
      <c r="E22" s="11"/>
      <c r="F22" s="11">
        <f>1*$K$3</f>
        <v>4</v>
      </c>
      <c r="G22" s="11">
        <f>3*$K$3</f>
        <v>12</v>
      </c>
      <c r="H22" s="12"/>
      <c r="I22" s="12"/>
      <c r="J22" s="12">
        <f>3*$K$3</f>
        <v>12</v>
      </c>
      <c r="K22" s="11"/>
      <c r="L22" s="11"/>
      <c r="M22" s="11">
        <f aca="true" t="shared" si="0" ref="M22:M27">1*$K$3</f>
        <v>4</v>
      </c>
      <c r="N22" s="12"/>
      <c r="O22" s="12"/>
      <c r="P22" s="12">
        <f>3*$K$3</f>
        <v>12</v>
      </c>
      <c r="Q22" s="11">
        <f aca="true" t="shared" si="1" ref="Q22:S27">B22+E22+H22+K22+N22</f>
        <v>1</v>
      </c>
      <c r="R22" s="11">
        <f t="shared" si="1"/>
        <v>4</v>
      </c>
      <c r="S22" s="11">
        <f t="shared" si="1"/>
        <v>40</v>
      </c>
    </row>
    <row r="23" spans="1:19" ht="12.75">
      <c r="A23" s="6" t="s">
        <v>2</v>
      </c>
      <c r="B23" s="12">
        <v>1</v>
      </c>
      <c r="C23" s="12"/>
      <c r="D23" s="12">
        <f>1*$K$3</f>
        <v>4</v>
      </c>
      <c r="E23" s="11"/>
      <c r="F23" s="11">
        <f>1*$K$3</f>
        <v>4</v>
      </c>
      <c r="G23" s="11">
        <f>3*$K$3</f>
        <v>12</v>
      </c>
      <c r="H23" s="12">
        <v>6</v>
      </c>
      <c r="I23" s="12">
        <f>1*$K$3</f>
        <v>4</v>
      </c>
      <c r="J23" s="12">
        <f>13*$K$3</f>
        <v>52</v>
      </c>
      <c r="K23" s="11"/>
      <c r="L23" s="11"/>
      <c r="M23" s="11">
        <f t="shared" si="0"/>
        <v>4</v>
      </c>
      <c r="N23" s="12"/>
      <c r="O23" s="12"/>
      <c r="P23" s="12">
        <f>3*$K$3</f>
        <v>12</v>
      </c>
      <c r="Q23" s="11">
        <f t="shared" si="1"/>
        <v>7</v>
      </c>
      <c r="R23" s="11">
        <f t="shared" si="1"/>
        <v>8</v>
      </c>
      <c r="S23" s="11">
        <f t="shared" si="1"/>
        <v>84</v>
      </c>
    </row>
    <row r="24" spans="1:19" ht="12.75">
      <c r="A24" s="6" t="s">
        <v>3</v>
      </c>
      <c r="B24" s="12">
        <v>1</v>
      </c>
      <c r="C24" s="12"/>
      <c r="D24" s="12">
        <f>1*$K$3</f>
        <v>4</v>
      </c>
      <c r="E24" s="11"/>
      <c r="F24" s="11"/>
      <c r="G24" s="11">
        <f>5*$K$3</f>
        <v>20</v>
      </c>
      <c r="H24" s="12">
        <v>3</v>
      </c>
      <c r="I24" s="12">
        <f>1*$K$3</f>
        <v>4</v>
      </c>
      <c r="J24" s="12">
        <f>10*$K$3</f>
        <v>40</v>
      </c>
      <c r="K24" s="11"/>
      <c r="L24" s="11"/>
      <c r="M24" s="11">
        <f t="shared" si="0"/>
        <v>4</v>
      </c>
      <c r="N24" s="12"/>
      <c r="O24" s="12"/>
      <c r="P24" s="12">
        <f>3*$K$3</f>
        <v>12</v>
      </c>
      <c r="Q24" s="11">
        <f t="shared" si="1"/>
        <v>4</v>
      </c>
      <c r="R24" s="11">
        <f t="shared" si="1"/>
        <v>4</v>
      </c>
      <c r="S24" s="11">
        <f t="shared" si="1"/>
        <v>80</v>
      </c>
    </row>
    <row r="25" spans="1:19" ht="12.75">
      <c r="A25" s="6" t="s">
        <v>49</v>
      </c>
      <c r="B25" s="12">
        <v>1</v>
      </c>
      <c r="C25" s="12"/>
      <c r="D25" s="12">
        <f>1*$K$3</f>
        <v>4</v>
      </c>
      <c r="E25" s="11"/>
      <c r="F25" s="11"/>
      <c r="G25" s="11">
        <f>3*$K$3</f>
        <v>12</v>
      </c>
      <c r="H25" s="12">
        <v>7</v>
      </c>
      <c r="I25" s="12">
        <f>2*$K$3</f>
        <v>8</v>
      </c>
      <c r="J25" s="12">
        <f>10*$K$3</f>
        <v>40</v>
      </c>
      <c r="K25" s="11"/>
      <c r="L25" s="11"/>
      <c r="M25" s="11">
        <f t="shared" si="0"/>
        <v>4</v>
      </c>
      <c r="N25" s="12"/>
      <c r="O25" s="12"/>
      <c r="P25" s="12">
        <f>3*$K$3</f>
        <v>12</v>
      </c>
      <c r="Q25" s="11">
        <f t="shared" si="1"/>
        <v>8</v>
      </c>
      <c r="R25" s="11">
        <f t="shared" si="1"/>
        <v>8</v>
      </c>
      <c r="S25" s="11">
        <f t="shared" si="1"/>
        <v>72</v>
      </c>
    </row>
    <row r="26" spans="1:19" ht="12.75">
      <c r="A26" s="6" t="s">
        <v>5</v>
      </c>
      <c r="B26" s="12">
        <v>1</v>
      </c>
      <c r="C26" s="12"/>
      <c r="D26" s="12"/>
      <c r="E26" s="11"/>
      <c r="F26" s="11"/>
      <c r="G26" s="11">
        <f>4*$K$3</f>
        <v>16</v>
      </c>
      <c r="H26" s="12">
        <v>2</v>
      </c>
      <c r="I26" s="12">
        <f>1*$K$3</f>
        <v>4</v>
      </c>
      <c r="J26" s="12">
        <f>6*$K$3</f>
        <v>24</v>
      </c>
      <c r="K26" s="11"/>
      <c r="L26" s="11"/>
      <c r="M26" s="11">
        <f t="shared" si="0"/>
        <v>4</v>
      </c>
      <c r="N26" s="12"/>
      <c r="O26" s="12"/>
      <c r="P26" s="12">
        <f>3*$K$3</f>
        <v>12</v>
      </c>
      <c r="Q26" s="11">
        <f t="shared" si="1"/>
        <v>3</v>
      </c>
      <c r="R26" s="11">
        <f t="shared" si="1"/>
        <v>4</v>
      </c>
      <c r="S26" s="11">
        <f t="shared" si="1"/>
        <v>56</v>
      </c>
    </row>
    <row r="27" spans="1:19" ht="12.75">
      <c r="A27" s="6" t="s">
        <v>4</v>
      </c>
      <c r="B27" s="12">
        <v>1</v>
      </c>
      <c r="C27" s="12"/>
      <c r="D27" s="12"/>
      <c r="E27" s="11"/>
      <c r="F27" s="11"/>
      <c r="G27" s="11">
        <f>5*$K$3</f>
        <v>20</v>
      </c>
      <c r="H27" s="12">
        <v>6</v>
      </c>
      <c r="I27" s="12">
        <f>1*$K$3</f>
        <v>4</v>
      </c>
      <c r="J27" s="12">
        <f>8*$K$3</f>
        <v>32</v>
      </c>
      <c r="K27" s="11"/>
      <c r="L27" s="11"/>
      <c r="M27" s="11">
        <f t="shared" si="0"/>
        <v>4</v>
      </c>
      <c r="N27" s="12"/>
      <c r="O27" s="12"/>
      <c r="P27" s="12">
        <f>4*$K$3</f>
        <v>16</v>
      </c>
      <c r="Q27" s="11">
        <f t="shared" si="1"/>
        <v>7</v>
      </c>
      <c r="R27" s="11">
        <f t="shared" si="1"/>
        <v>4</v>
      </c>
      <c r="S27" s="11">
        <f t="shared" si="1"/>
        <v>72</v>
      </c>
    </row>
    <row r="28" spans="1:19" s="3" customFormat="1" ht="12.75">
      <c r="A28" s="7" t="s">
        <v>6</v>
      </c>
      <c r="B28" s="10">
        <f>SUM(B29:B35)</f>
        <v>7</v>
      </c>
      <c r="C28" s="10"/>
      <c r="D28" s="10">
        <f>SUM(D29:D35)</f>
        <v>8</v>
      </c>
      <c r="E28" s="10"/>
      <c r="F28" s="10"/>
      <c r="G28" s="10">
        <f>SUM(G29:G35)</f>
        <v>100</v>
      </c>
      <c r="H28" s="10">
        <f>SUM(H29:H35)</f>
        <v>14</v>
      </c>
      <c r="I28" s="10">
        <f>SUM(I29:I35)</f>
        <v>80</v>
      </c>
      <c r="J28" s="10">
        <f>SUM(J29:J35)</f>
        <v>120</v>
      </c>
      <c r="K28" s="10"/>
      <c r="L28" s="10"/>
      <c r="M28" s="10">
        <f>SUM(M29:M35)</f>
        <v>36</v>
      </c>
      <c r="N28" s="10"/>
      <c r="O28" s="10"/>
      <c r="P28" s="10">
        <f>SUM(P29:P35)</f>
        <v>60</v>
      </c>
      <c r="Q28" s="10">
        <f>SUM(Q29:Q35)</f>
        <v>21</v>
      </c>
      <c r="R28" s="10">
        <f>SUM(R29:R35)</f>
        <v>80</v>
      </c>
      <c r="S28" s="10">
        <f>SUM(S29:S35)</f>
        <v>324</v>
      </c>
    </row>
    <row r="29" spans="1:19" ht="12.75">
      <c r="A29" s="6" t="s">
        <v>7</v>
      </c>
      <c r="B29" s="12">
        <v>1</v>
      </c>
      <c r="C29" s="12"/>
      <c r="D29" s="12">
        <f>2*$K$3</f>
        <v>8</v>
      </c>
      <c r="E29" s="11"/>
      <c r="F29" s="11"/>
      <c r="G29" s="11">
        <f>4*$K$3</f>
        <v>16</v>
      </c>
      <c r="H29" s="12"/>
      <c r="I29" s="12">
        <f>2*$K$3</f>
        <v>8</v>
      </c>
      <c r="J29" s="12">
        <f>5*$K$3</f>
        <v>20</v>
      </c>
      <c r="K29" s="11"/>
      <c r="L29" s="11"/>
      <c r="M29" s="11">
        <f>1*$K$3</f>
        <v>4</v>
      </c>
      <c r="N29" s="12"/>
      <c r="O29" s="12"/>
      <c r="P29" s="12">
        <f>1*$K$3</f>
        <v>4</v>
      </c>
      <c r="Q29" s="11">
        <f aca="true" t="shared" si="2" ref="Q29:S35">B29+E29+H29+K29+N29</f>
        <v>1</v>
      </c>
      <c r="R29" s="11">
        <f t="shared" si="2"/>
        <v>8</v>
      </c>
      <c r="S29" s="11">
        <f t="shared" si="2"/>
        <v>52</v>
      </c>
    </row>
    <row r="30" spans="1:19" ht="12.75">
      <c r="A30" s="6" t="s">
        <v>8</v>
      </c>
      <c r="B30" s="12">
        <v>1</v>
      </c>
      <c r="C30" s="12"/>
      <c r="D30" s="12"/>
      <c r="E30" s="11"/>
      <c r="F30" s="11"/>
      <c r="G30" s="11">
        <f>2*$K$3</f>
        <v>8</v>
      </c>
      <c r="H30" s="12">
        <v>1</v>
      </c>
      <c r="I30" s="12">
        <f>3*$K$3</f>
        <v>12</v>
      </c>
      <c r="J30" s="12">
        <f>2*$K$3</f>
        <v>8</v>
      </c>
      <c r="K30" s="11"/>
      <c r="L30" s="11"/>
      <c r="M30" s="11">
        <f>1*$K$3</f>
        <v>4</v>
      </c>
      <c r="N30" s="12"/>
      <c r="O30" s="12"/>
      <c r="P30" s="12">
        <f>1*$K$3</f>
        <v>4</v>
      </c>
      <c r="Q30" s="11">
        <f t="shared" si="2"/>
        <v>2</v>
      </c>
      <c r="R30" s="11">
        <f t="shared" si="2"/>
        <v>12</v>
      </c>
      <c r="S30" s="11">
        <f t="shared" si="2"/>
        <v>24</v>
      </c>
    </row>
    <row r="31" spans="1:19" ht="12.75">
      <c r="A31" s="6" t="s">
        <v>9</v>
      </c>
      <c r="B31" s="12">
        <v>1</v>
      </c>
      <c r="C31" s="12"/>
      <c r="D31" s="12"/>
      <c r="E31" s="11"/>
      <c r="F31" s="11"/>
      <c r="G31" s="11">
        <f>4*$K$3</f>
        <v>16</v>
      </c>
      <c r="H31" s="12">
        <v>2</v>
      </c>
      <c r="I31" s="12">
        <f>3*$K$3</f>
        <v>12</v>
      </c>
      <c r="J31" s="12">
        <f>2*$K$3</f>
        <v>8</v>
      </c>
      <c r="K31" s="11"/>
      <c r="L31" s="11"/>
      <c r="M31" s="11">
        <f>2*$K$3</f>
        <v>8</v>
      </c>
      <c r="N31" s="12"/>
      <c r="O31" s="12"/>
      <c r="P31" s="12">
        <f>3*$K$3</f>
        <v>12</v>
      </c>
      <c r="Q31" s="11">
        <f t="shared" si="2"/>
        <v>3</v>
      </c>
      <c r="R31" s="11">
        <f t="shared" si="2"/>
        <v>12</v>
      </c>
      <c r="S31" s="11">
        <f t="shared" si="2"/>
        <v>44</v>
      </c>
    </row>
    <row r="32" spans="1:19" ht="12.75">
      <c r="A32" s="6" t="s">
        <v>10</v>
      </c>
      <c r="B32" s="12">
        <v>1</v>
      </c>
      <c r="C32" s="12"/>
      <c r="D32" s="12"/>
      <c r="E32" s="11"/>
      <c r="F32" s="11"/>
      <c r="G32" s="11">
        <f>3*$K$3</f>
        <v>12</v>
      </c>
      <c r="H32" s="12">
        <v>8</v>
      </c>
      <c r="I32" s="12">
        <f>3*$K$3</f>
        <v>12</v>
      </c>
      <c r="J32" s="12">
        <f>8*$K$3</f>
        <v>32</v>
      </c>
      <c r="K32" s="11"/>
      <c r="L32" s="11"/>
      <c r="M32" s="11">
        <f>1*$K$3</f>
        <v>4</v>
      </c>
      <c r="N32" s="12"/>
      <c r="O32" s="12"/>
      <c r="P32" s="12">
        <f>3*$K$3</f>
        <v>12</v>
      </c>
      <c r="Q32" s="11">
        <f t="shared" si="2"/>
        <v>9</v>
      </c>
      <c r="R32" s="11">
        <f t="shared" si="2"/>
        <v>12</v>
      </c>
      <c r="S32" s="11">
        <f t="shared" si="2"/>
        <v>60</v>
      </c>
    </row>
    <row r="33" spans="1:19" ht="12.75">
      <c r="A33" s="6" t="s">
        <v>11</v>
      </c>
      <c r="B33" s="12">
        <v>1</v>
      </c>
      <c r="C33" s="12"/>
      <c r="D33" s="12"/>
      <c r="E33" s="11"/>
      <c r="F33" s="11"/>
      <c r="G33" s="11">
        <f>4*$K$3</f>
        <v>16</v>
      </c>
      <c r="H33" s="12"/>
      <c r="I33" s="12">
        <f>7*$K$3</f>
        <v>28</v>
      </c>
      <c r="J33" s="12">
        <f>6*$K$3</f>
        <v>24</v>
      </c>
      <c r="K33" s="11"/>
      <c r="L33" s="11"/>
      <c r="M33" s="11">
        <f>2*$K$3</f>
        <v>8</v>
      </c>
      <c r="N33" s="12"/>
      <c r="O33" s="12"/>
      <c r="P33" s="12">
        <f>3*$K$3</f>
        <v>12</v>
      </c>
      <c r="Q33" s="11">
        <f t="shared" si="2"/>
        <v>1</v>
      </c>
      <c r="R33" s="11">
        <f t="shared" si="2"/>
        <v>28</v>
      </c>
      <c r="S33" s="11">
        <f t="shared" si="2"/>
        <v>60</v>
      </c>
    </row>
    <row r="34" spans="1:19" ht="12.75">
      <c r="A34" s="6" t="s">
        <v>12</v>
      </c>
      <c r="B34" s="12">
        <v>1</v>
      </c>
      <c r="C34" s="12"/>
      <c r="D34" s="12"/>
      <c r="E34" s="11"/>
      <c r="F34" s="11"/>
      <c r="G34" s="11">
        <f>5*$K$3</f>
        <v>20</v>
      </c>
      <c r="H34" s="12">
        <v>2</v>
      </c>
      <c r="I34" s="12">
        <f>1*$K$3</f>
        <v>4</v>
      </c>
      <c r="J34" s="12">
        <f>6*$K$3</f>
        <v>24</v>
      </c>
      <c r="K34" s="11"/>
      <c r="L34" s="11"/>
      <c r="M34" s="11">
        <f>1*$K$3</f>
        <v>4</v>
      </c>
      <c r="N34" s="12"/>
      <c r="O34" s="12"/>
      <c r="P34" s="12">
        <f>3*$K$3</f>
        <v>12</v>
      </c>
      <c r="Q34" s="11">
        <f t="shared" si="2"/>
        <v>3</v>
      </c>
      <c r="R34" s="11">
        <f t="shared" si="2"/>
        <v>4</v>
      </c>
      <c r="S34" s="11">
        <f t="shared" si="2"/>
        <v>60</v>
      </c>
    </row>
    <row r="35" spans="1:19" ht="12.75">
      <c r="A35" s="6" t="s">
        <v>13</v>
      </c>
      <c r="B35" s="12">
        <v>1</v>
      </c>
      <c r="C35" s="12"/>
      <c r="D35" s="12"/>
      <c r="E35" s="11"/>
      <c r="F35" s="11"/>
      <c r="G35" s="11">
        <f>3*$K$3</f>
        <v>12</v>
      </c>
      <c r="H35" s="12">
        <v>1</v>
      </c>
      <c r="I35" s="12">
        <f>1*$K$3</f>
        <v>4</v>
      </c>
      <c r="J35" s="12">
        <f>1*$K$3</f>
        <v>4</v>
      </c>
      <c r="K35" s="11"/>
      <c r="L35" s="11"/>
      <c r="M35" s="11">
        <f>1*$K$3</f>
        <v>4</v>
      </c>
      <c r="N35" s="12"/>
      <c r="O35" s="12"/>
      <c r="P35" s="12">
        <f>1*$K$3</f>
        <v>4</v>
      </c>
      <c r="Q35" s="11">
        <f t="shared" si="2"/>
        <v>2</v>
      </c>
      <c r="R35" s="11">
        <f t="shared" si="2"/>
        <v>4</v>
      </c>
      <c r="S35" s="11">
        <f t="shared" si="2"/>
        <v>24</v>
      </c>
    </row>
    <row r="36" spans="1:19" s="3" customFormat="1" ht="12.75">
      <c r="A36" s="7" t="s">
        <v>14</v>
      </c>
      <c r="B36" s="10">
        <f>SUM(B37:B38)</f>
        <v>3</v>
      </c>
      <c r="C36" s="10"/>
      <c r="D36" s="10"/>
      <c r="E36" s="10"/>
      <c r="F36" s="10"/>
      <c r="G36" s="10">
        <f>SUM(G37:G38)</f>
        <v>32</v>
      </c>
      <c r="H36" s="10">
        <f>SUM(H37:H38)</f>
        <v>5</v>
      </c>
      <c r="I36" s="10">
        <f>SUM(I37:I38)</f>
        <v>8</v>
      </c>
      <c r="J36" s="10">
        <f>SUM(J37:J38)</f>
        <v>40</v>
      </c>
      <c r="K36" s="10"/>
      <c r="L36" s="10"/>
      <c r="M36" s="10">
        <f>SUM(M37:M38)</f>
        <v>8</v>
      </c>
      <c r="N36" s="10"/>
      <c r="O36" s="10"/>
      <c r="P36" s="10">
        <f>SUM(P37:P38)</f>
        <v>24</v>
      </c>
      <c r="Q36" s="10">
        <f>SUM(Q37:Q38)</f>
        <v>8</v>
      </c>
      <c r="R36" s="10">
        <f>SUM(R37:R38)</f>
        <v>8</v>
      </c>
      <c r="S36" s="10">
        <f>SUM(S37:S38)</f>
        <v>104</v>
      </c>
    </row>
    <row r="37" spans="1:19" ht="12.75">
      <c r="A37" s="6" t="s">
        <v>15</v>
      </c>
      <c r="B37" s="12">
        <v>2</v>
      </c>
      <c r="C37" s="12"/>
      <c r="D37" s="12"/>
      <c r="E37" s="11"/>
      <c r="F37" s="11"/>
      <c r="G37" s="11">
        <f>5*$K$3</f>
        <v>20</v>
      </c>
      <c r="H37" s="12">
        <v>4</v>
      </c>
      <c r="I37" s="12">
        <f>1*$K$3</f>
        <v>4</v>
      </c>
      <c r="J37" s="12">
        <f>6*$K$3</f>
        <v>24</v>
      </c>
      <c r="K37" s="11"/>
      <c r="L37" s="11"/>
      <c r="M37" s="11">
        <f>1*$K$3</f>
        <v>4</v>
      </c>
      <c r="N37" s="12"/>
      <c r="O37" s="12"/>
      <c r="P37" s="12">
        <f>3*$K$3</f>
        <v>12</v>
      </c>
      <c r="Q37" s="11">
        <f aca="true" t="shared" si="3" ref="Q37:S38">B37+E37+H37+K37+N37</f>
        <v>6</v>
      </c>
      <c r="R37" s="11">
        <f t="shared" si="3"/>
        <v>4</v>
      </c>
      <c r="S37" s="11">
        <f t="shared" si="3"/>
        <v>60</v>
      </c>
    </row>
    <row r="38" spans="1:19" ht="12.75">
      <c r="A38" s="6" t="s">
        <v>16</v>
      </c>
      <c r="B38" s="12">
        <v>1</v>
      </c>
      <c r="C38" s="12"/>
      <c r="D38" s="12"/>
      <c r="E38" s="11"/>
      <c r="F38" s="11"/>
      <c r="G38" s="11">
        <f>3*$K$3</f>
        <v>12</v>
      </c>
      <c r="H38" s="12">
        <v>1</v>
      </c>
      <c r="I38" s="12">
        <f>1*$K$3</f>
        <v>4</v>
      </c>
      <c r="J38" s="12">
        <f>4*$K$3</f>
        <v>16</v>
      </c>
      <c r="K38" s="11"/>
      <c r="L38" s="11"/>
      <c r="M38" s="11">
        <f>1*$K$3</f>
        <v>4</v>
      </c>
      <c r="N38" s="12"/>
      <c r="O38" s="12"/>
      <c r="P38" s="12">
        <f>3*$K$3</f>
        <v>12</v>
      </c>
      <c r="Q38" s="11">
        <f t="shared" si="3"/>
        <v>2</v>
      </c>
      <c r="R38" s="11">
        <f t="shared" si="3"/>
        <v>4</v>
      </c>
      <c r="S38" s="11">
        <f t="shared" si="3"/>
        <v>44</v>
      </c>
    </row>
    <row r="39" spans="1:19" s="3" customFormat="1" ht="12.75">
      <c r="A39" s="7" t="s">
        <v>17</v>
      </c>
      <c r="B39" s="10">
        <f>SUM(B40:B42)</f>
        <v>4</v>
      </c>
      <c r="C39" s="10"/>
      <c r="D39" s="10">
        <f>SUM(D40:D42)</f>
        <v>12</v>
      </c>
      <c r="E39" s="10"/>
      <c r="F39" s="10"/>
      <c r="G39" s="10">
        <f>SUM(G40:G42)</f>
        <v>52</v>
      </c>
      <c r="H39" s="10">
        <f>SUM(H40:H42)</f>
        <v>9</v>
      </c>
      <c r="I39" s="10">
        <f>SUM(I40:I42)</f>
        <v>36</v>
      </c>
      <c r="J39" s="10">
        <f>SUM(J40:J42)</f>
        <v>68</v>
      </c>
      <c r="K39" s="10"/>
      <c r="L39" s="10"/>
      <c r="M39" s="10">
        <f>SUM(M40:M42)</f>
        <v>12</v>
      </c>
      <c r="N39" s="10"/>
      <c r="O39" s="10"/>
      <c r="P39" s="10">
        <f>SUM(P40:P42)</f>
        <v>28</v>
      </c>
      <c r="Q39" s="10">
        <f>SUM(Q40:Q42)</f>
        <v>13</v>
      </c>
      <c r="R39" s="10">
        <f>SUM(R40:R42)</f>
        <v>36</v>
      </c>
      <c r="S39" s="10">
        <f>SUM(S40:S42)</f>
        <v>172</v>
      </c>
    </row>
    <row r="40" spans="1:19" ht="12.75">
      <c r="A40" s="6" t="s">
        <v>18</v>
      </c>
      <c r="B40" s="12">
        <v>2</v>
      </c>
      <c r="C40" s="12"/>
      <c r="D40" s="12"/>
      <c r="E40" s="11"/>
      <c r="F40" s="11"/>
      <c r="G40" s="11">
        <f>4*$K$3</f>
        <v>16</v>
      </c>
      <c r="H40" s="12">
        <v>3</v>
      </c>
      <c r="I40" s="12">
        <f>3*$K$3</f>
        <v>12</v>
      </c>
      <c r="J40" s="12">
        <f>5*$K$3</f>
        <v>20</v>
      </c>
      <c r="K40" s="11"/>
      <c r="L40" s="11"/>
      <c r="M40" s="11">
        <f>1*$K$3</f>
        <v>4</v>
      </c>
      <c r="N40" s="12"/>
      <c r="O40" s="12"/>
      <c r="P40" s="12">
        <f>3*$K$3</f>
        <v>12</v>
      </c>
      <c r="Q40" s="11">
        <f aca="true" t="shared" si="4" ref="Q40:S42">B40+E40+H40+K40+N40</f>
        <v>5</v>
      </c>
      <c r="R40" s="11">
        <f t="shared" si="4"/>
        <v>12</v>
      </c>
      <c r="S40" s="11">
        <f t="shared" si="4"/>
        <v>52</v>
      </c>
    </row>
    <row r="41" spans="1:19" ht="12.75">
      <c r="A41" s="6" t="s">
        <v>19</v>
      </c>
      <c r="B41" s="12">
        <v>1</v>
      </c>
      <c r="C41" s="12"/>
      <c r="D41" s="12">
        <f>2*$K$3</f>
        <v>8</v>
      </c>
      <c r="E41" s="11"/>
      <c r="F41" s="11"/>
      <c r="G41" s="11">
        <f>5*$K$3</f>
        <v>20</v>
      </c>
      <c r="H41" s="12">
        <v>3</v>
      </c>
      <c r="I41" s="12">
        <f>4*$K$3</f>
        <v>16</v>
      </c>
      <c r="J41" s="12">
        <f>4*$K$3</f>
        <v>16</v>
      </c>
      <c r="K41" s="11"/>
      <c r="L41" s="11"/>
      <c r="M41" s="11">
        <f>1*$K$3</f>
        <v>4</v>
      </c>
      <c r="N41" s="12"/>
      <c r="O41" s="12"/>
      <c r="P41" s="12">
        <f>2*$K$3</f>
        <v>8</v>
      </c>
      <c r="Q41" s="11">
        <f t="shared" si="4"/>
        <v>4</v>
      </c>
      <c r="R41" s="11">
        <f t="shared" si="4"/>
        <v>16</v>
      </c>
      <c r="S41" s="11">
        <f t="shared" si="4"/>
        <v>56</v>
      </c>
    </row>
    <row r="42" spans="1:19" ht="12.75">
      <c r="A42" s="6" t="s">
        <v>20</v>
      </c>
      <c r="B42" s="12">
        <v>1</v>
      </c>
      <c r="C42" s="12"/>
      <c r="D42" s="12">
        <f>1*$K$3</f>
        <v>4</v>
      </c>
      <c r="E42" s="11"/>
      <c r="F42" s="11"/>
      <c r="G42" s="11">
        <f>4*$K$3</f>
        <v>16</v>
      </c>
      <c r="H42" s="12">
        <v>3</v>
      </c>
      <c r="I42" s="12">
        <f>2*$K$3</f>
        <v>8</v>
      </c>
      <c r="J42" s="12">
        <f>8*$K$3</f>
        <v>32</v>
      </c>
      <c r="K42" s="11"/>
      <c r="L42" s="11"/>
      <c r="M42" s="11">
        <f>1*$K$3</f>
        <v>4</v>
      </c>
      <c r="N42" s="12"/>
      <c r="O42" s="12"/>
      <c r="P42" s="12">
        <f>2*$K$3</f>
        <v>8</v>
      </c>
      <c r="Q42" s="11">
        <f t="shared" si="4"/>
        <v>4</v>
      </c>
      <c r="R42" s="11">
        <f t="shared" si="4"/>
        <v>8</v>
      </c>
      <c r="S42" s="11">
        <f t="shared" si="4"/>
        <v>64</v>
      </c>
    </row>
    <row r="43" spans="1:19" ht="12.75" customHeight="1">
      <c r="A43" s="31" t="s">
        <v>43</v>
      </c>
      <c r="B43" s="32"/>
      <c r="C43" s="32"/>
      <c r="D43" s="32"/>
      <c r="E43" s="32"/>
      <c r="F43" s="32"/>
      <c r="G43" s="32"/>
      <c r="H43" s="32"/>
      <c r="I43" s="32"/>
      <c r="J43" s="32"/>
      <c r="K43" s="32"/>
      <c r="L43" s="32"/>
      <c r="M43" s="32"/>
      <c r="N43" s="32"/>
      <c r="O43" s="32"/>
      <c r="P43" s="32"/>
      <c r="Q43" s="32"/>
      <c r="R43" s="32"/>
      <c r="S43" s="32"/>
    </row>
    <row r="46" spans="1:19" ht="30">
      <c r="A46" s="33" t="s">
        <v>40</v>
      </c>
      <c r="B46" s="34"/>
      <c r="C46" s="34"/>
      <c r="D46" s="34"/>
      <c r="E46" s="34"/>
      <c r="F46" s="34"/>
      <c r="G46" s="34"/>
      <c r="H46" s="34"/>
      <c r="I46" s="34"/>
      <c r="J46" s="34"/>
      <c r="K46" s="34"/>
      <c r="L46" s="34"/>
      <c r="M46" s="34"/>
      <c r="N46" s="34"/>
      <c r="O46" s="34"/>
      <c r="P46" s="34"/>
      <c r="Q46" s="34"/>
      <c r="R46" s="34"/>
      <c r="S46" s="35"/>
    </row>
    <row r="47" spans="1:19" ht="12.75">
      <c r="A47" s="43" t="s">
        <v>118</v>
      </c>
      <c r="B47" s="25" t="s">
        <v>29</v>
      </c>
      <c r="C47" s="42"/>
      <c r="D47" s="42"/>
      <c r="E47" s="42"/>
      <c r="F47" s="42"/>
      <c r="G47" s="42"/>
      <c r="H47" s="42"/>
      <c r="I47" s="42"/>
      <c r="J47" s="42"/>
      <c r="K47" s="42"/>
      <c r="L47" s="42"/>
      <c r="M47" s="42"/>
      <c r="N47" s="42"/>
      <c r="O47" s="42"/>
      <c r="P47" s="30"/>
      <c r="Q47" s="46" t="s">
        <v>50</v>
      </c>
      <c r="R47" s="47"/>
      <c r="S47" s="48"/>
    </row>
    <row r="48" spans="1:19" ht="12.75">
      <c r="A48" s="44"/>
      <c r="B48" s="25" t="s">
        <v>22</v>
      </c>
      <c r="C48" s="26"/>
      <c r="D48" s="27"/>
      <c r="E48" s="25" t="s">
        <v>23</v>
      </c>
      <c r="F48" s="26"/>
      <c r="G48" s="27"/>
      <c r="H48" s="25" t="s">
        <v>24</v>
      </c>
      <c r="I48" s="26"/>
      <c r="J48" s="27"/>
      <c r="K48" s="25" t="s">
        <v>25</v>
      </c>
      <c r="L48" s="26"/>
      <c r="M48" s="27"/>
      <c r="N48" s="25" t="s">
        <v>26</v>
      </c>
      <c r="O48" s="26"/>
      <c r="P48" s="27"/>
      <c r="Q48" s="49"/>
      <c r="R48" s="50"/>
      <c r="S48" s="51"/>
    </row>
    <row r="49" spans="1:19" ht="12.75">
      <c r="A49" s="45"/>
      <c r="B49" s="4" t="s">
        <v>21</v>
      </c>
      <c r="C49" s="4" t="s">
        <v>28</v>
      </c>
      <c r="D49" s="4" t="s">
        <v>27</v>
      </c>
      <c r="E49" s="5" t="s">
        <v>21</v>
      </c>
      <c r="F49" s="4" t="s">
        <v>28</v>
      </c>
      <c r="G49" s="4" t="s">
        <v>27</v>
      </c>
      <c r="H49" s="4" t="s">
        <v>21</v>
      </c>
      <c r="I49" s="4" t="s">
        <v>28</v>
      </c>
      <c r="J49" s="4" t="s">
        <v>27</v>
      </c>
      <c r="K49" s="5" t="s">
        <v>21</v>
      </c>
      <c r="L49" s="4" t="s">
        <v>28</v>
      </c>
      <c r="M49" s="4" t="s">
        <v>27</v>
      </c>
      <c r="N49" s="4" t="s">
        <v>21</v>
      </c>
      <c r="O49" s="4" t="s">
        <v>28</v>
      </c>
      <c r="P49" s="4" t="s">
        <v>27</v>
      </c>
      <c r="Q49" s="4" t="s">
        <v>21</v>
      </c>
      <c r="R49" s="4" t="s">
        <v>28</v>
      </c>
      <c r="S49" s="4" t="s">
        <v>27</v>
      </c>
    </row>
    <row r="50" spans="1:19" ht="12.75" customHeight="1">
      <c r="A50" s="8" t="s">
        <v>59</v>
      </c>
      <c r="B50" s="9">
        <f>B51+B58+B66+B69</f>
        <v>220</v>
      </c>
      <c r="C50" s="9"/>
      <c r="D50" s="9">
        <f>D51+D58+D66+D69</f>
        <v>128</v>
      </c>
      <c r="E50" s="9"/>
      <c r="F50" s="9">
        <f>F51+F58+F66+F69</f>
        <v>128</v>
      </c>
      <c r="G50" s="9">
        <f>G51+G58+G66+G69</f>
        <v>1104</v>
      </c>
      <c r="H50" s="9">
        <f>H51+H58+H66+H69</f>
        <v>572</v>
      </c>
      <c r="I50" s="9">
        <f>I51+I58+I66+I69</f>
        <v>2368</v>
      </c>
      <c r="J50" s="9">
        <f>J51+J58+J66+J69</f>
        <v>1712</v>
      </c>
      <c r="K50" s="9"/>
      <c r="L50" s="9"/>
      <c r="M50" s="9">
        <f>M51+M58+M66+M69</f>
        <v>320</v>
      </c>
      <c r="N50" s="9"/>
      <c r="O50" s="9"/>
      <c r="P50" s="9">
        <f>P51+P58+P66+P69</f>
        <v>752</v>
      </c>
      <c r="Q50" s="9">
        <f>Q51+Q58+Q66+Q69</f>
        <v>792</v>
      </c>
      <c r="R50" s="9">
        <f>R51+R58+R66+R69</f>
        <v>2496</v>
      </c>
      <c r="S50" s="9">
        <f>S51+S58+S66+S69</f>
        <v>4016</v>
      </c>
    </row>
    <row r="51" spans="1:19" ht="12.75">
      <c r="A51" s="7" t="s">
        <v>0</v>
      </c>
      <c r="B51" s="10">
        <f>SUM(B52:B57)</f>
        <v>66</v>
      </c>
      <c r="C51" s="10"/>
      <c r="D51" s="10">
        <f>SUM(D52:D57)</f>
        <v>48</v>
      </c>
      <c r="E51" s="10"/>
      <c r="F51" s="10">
        <f>SUM(F52:F57)</f>
        <v>128</v>
      </c>
      <c r="G51" s="10">
        <f>SUM(G52:G57)</f>
        <v>368</v>
      </c>
      <c r="H51" s="10">
        <f>SUM(H52:H57)</f>
        <v>264</v>
      </c>
      <c r="I51" s="10">
        <f>SUM(I52:I57)</f>
        <v>384</v>
      </c>
      <c r="J51" s="10">
        <f>SUM(J52:J57)</f>
        <v>800</v>
      </c>
      <c r="K51" s="10"/>
      <c r="L51" s="10"/>
      <c r="M51" s="10">
        <f>SUM(M52:M57)</f>
        <v>96</v>
      </c>
      <c r="N51" s="10"/>
      <c r="O51" s="10"/>
      <c r="P51" s="10">
        <f>SUM(P52:P57)</f>
        <v>304</v>
      </c>
      <c r="Q51" s="10">
        <f>SUM(Q52:Q57)</f>
        <v>330</v>
      </c>
      <c r="R51" s="10">
        <f>SUM(R52:R57)</f>
        <v>512</v>
      </c>
      <c r="S51" s="10">
        <f>SUM(S52:S57)</f>
        <v>1616</v>
      </c>
    </row>
    <row r="52" spans="1:19" ht="12.75">
      <c r="A52" s="6" t="s">
        <v>1</v>
      </c>
      <c r="B52" s="12">
        <f aca="true" t="shared" si="5" ref="B52:B57">B22*$K$4</f>
        <v>11</v>
      </c>
      <c r="C52" s="12"/>
      <c r="D52" s="12"/>
      <c r="E52" s="11"/>
      <c r="F52" s="11">
        <f>F22*$K$5</f>
        <v>64</v>
      </c>
      <c r="G52" s="11">
        <f aca="true" t="shared" si="6" ref="G52:G57">G22*$K$6</f>
        <v>48</v>
      </c>
      <c r="H52" s="12"/>
      <c r="I52" s="12"/>
      <c r="J52" s="12">
        <f aca="true" t="shared" si="7" ref="J52:J57">J22*$K$6</f>
        <v>48</v>
      </c>
      <c r="K52" s="11"/>
      <c r="L52" s="11"/>
      <c r="M52" s="11">
        <f aca="true" t="shared" si="8" ref="M52:M57">M22*$K$6</f>
        <v>16</v>
      </c>
      <c r="N52" s="12"/>
      <c r="O52" s="12"/>
      <c r="P52" s="12">
        <f aca="true" t="shared" si="9" ref="P52:P57">P22*$K$6</f>
        <v>48</v>
      </c>
      <c r="Q52" s="11">
        <f aca="true" t="shared" si="10" ref="Q52:S57">B52+E52+H52+K52+N52</f>
        <v>11</v>
      </c>
      <c r="R52" s="11">
        <f t="shared" si="10"/>
        <v>64</v>
      </c>
      <c r="S52" s="11">
        <f t="shared" si="10"/>
        <v>160</v>
      </c>
    </row>
    <row r="53" spans="1:19" ht="12.75">
      <c r="A53" s="6" t="s">
        <v>2</v>
      </c>
      <c r="B53" s="12">
        <f t="shared" si="5"/>
        <v>11</v>
      </c>
      <c r="C53" s="12"/>
      <c r="D53" s="12">
        <f>D23*$K$6</f>
        <v>16</v>
      </c>
      <c r="E53" s="11"/>
      <c r="F53" s="11">
        <f>F23*$K$5</f>
        <v>64</v>
      </c>
      <c r="G53" s="11">
        <f t="shared" si="6"/>
        <v>48</v>
      </c>
      <c r="H53" s="12">
        <f>H23*$K$4</f>
        <v>66</v>
      </c>
      <c r="I53" s="12">
        <f>I23*$K$5</f>
        <v>64</v>
      </c>
      <c r="J53" s="12">
        <f t="shared" si="7"/>
        <v>208</v>
      </c>
      <c r="K53" s="11"/>
      <c r="L53" s="11"/>
      <c r="M53" s="11">
        <f t="shared" si="8"/>
        <v>16</v>
      </c>
      <c r="N53" s="12"/>
      <c r="O53" s="12"/>
      <c r="P53" s="12">
        <f t="shared" si="9"/>
        <v>48</v>
      </c>
      <c r="Q53" s="11">
        <f t="shared" si="10"/>
        <v>77</v>
      </c>
      <c r="R53" s="11">
        <f t="shared" si="10"/>
        <v>128</v>
      </c>
      <c r="S53" s="11">
        <f t="shared" si="10"/>
        <v>336</v>
      </c>
    </row>
    <row r="54" spans="1:19" ht="12.75">
      <c r="A54" s="6" t="s">
        <v>3</v>
      </c>
      <c r="B54" s="12">
        <f t="shared" si="5"/>
        <v>11</v>
      </c>
      <c r="C54" s="12"/>
      <c r="D54" s="12">
        <f>D24*$K$6</f>
        <v>16</v>
      </c>
      <c r="E54" s="11"/>
      <c r="F54" s="11"/>
      <c r="G54" s="11">
        <f t="shared" si="6"/>
        <v>80</v>
      </c>
      <c r="H54" s="12">
        <f>H24*$K$4</f>
        <v>33</v>
      </c>
      <c r="I54" s="12">
        <f>I24*$K$5</f>
        <v>64</v>
      </c>
      <c r="J54" s="12">
        <f t="shared" si="7"/>
        <v>160</v>
      </c>
      <c r="K54" s="11"/>
      <c r="L54" s="11"/>
      <c r="M54" s="11">
        <f t="shared" si="8"/>
        <v>16</v>
      </c>
      <c r="N54" s="12"/>
      <c r="O54" s="12"/>
      <c r="P54" s="12">
        <f t="shared" si="9"/>
        <v>48</v>
      </c>
      <c r="Q54" s="11">
        <f t="shared" si="10"/>
        <v>44</v>
      </c>
      <c r="R54" s="11">
        <f t="shared" si="10"/>
        <v>64</v>
      </c>
      <c r="S54" s="11">
        <f t="shared" si="10"/>
        <v>320</v>
      </c>
    </row>
    <row r="55" spans="1:19" ht="12.75">
      <c r="A55" s="6" t="s">
        <v>49</v>
      </c>
      <c r="B55" s="12">
        <f t="shared" si="5"/>
        <v>11</v>
      </c>
      <c r="C55" s="12"/>
      <c r="D55" s="12">
        <f>D25*$K$6</f>
        <v>16</v>
      </c>
      <c r="E55" s="11"/>
      <c r="F55" s="11"/>
      <c r="G55" s="11">
        <f t="shared" si="6"/>
        <v>48</v>
      </c>
      <c r="H55" s="12">
        <f>H25*$K$4</f>
        <v>77</v>
      </c>
      <c r="I55" s="12">
        <f>I25*$K$5</f>
        <v>128</v>
      </c>
      <c r="J55" s="12">
        <f t="shared" si="7"/>
        <v>160</v>
      </c>
      <c r="K55" s="11"/>
      <c r="L55" s="11"/>
      <c r="M55" s="11">
        <f t="shared" si="8"/>
        <v>16</v>
      </c>
      <c r="N55" s="12"/>
      <c r="O55" s="12"/>
      <c r="P55" s="12">
        <f t="shared" si="9"/>
        <v>48</v>
      </c>
      <c r="Q55" s="11">
        <f t="shared" si="10"/>
        <v>88</v>
      </c>
      <c r="R55" s="11">
        <f t="shared" si="10"/>
        <v>128</v>
      </c>
      <c r="S55" s="11">
        <f t="shared" si="10"/>
        <v>288</v>
      </c>
    </row>
    <row r="56" spans="1:19" ht="12.75">
      <c r="A56" s="6" t="s">
        <v>5</v>
      </c>
      <c r="B56" s="12">
        <f t="shared" si="5"/>
        <v>11</v>
      </c>
      <c r="C56" s="12"/>
      <c r="D56" s="12"/>
      <c r="E56" s="11"/>
      <c r="F56" s="11"/>
      <c r="G56" s="11">
        <f t="shared" si="6"/>
        <v>64</v>
      </c>
      <c r="H56" s="12">
        <f>H26*$K$4</f>
        <v>22</v>
      </c>
      <c r="I56" s="12">
        <f>I26*$K$5</f>
        <v>64</v>
      </c>
      <c r="J56" s="12">
        <f t="shared" si="7"/>
        <v>96</v>
      </c>
      <c r="K56" s="11"/>
      <c r="L56" s="11"/>
      <c r="M56" s="11">
        <f t="shared" si="8"/>
        <v>16</v>
      </c>
      <c r="N56" s="12"/>
      <c r="O56" s="12"/>
      <c r="P56" s="12">
        <f t="shared" si="9"/>
        <v>48</v>
      </c>
      <c r="Q56" s="11">
        <f t="shared" si="10"/>
        <v>33</v>
      </c>
      <c r="R56" s="11">
        <f t="shared" si="10"/>
        <v>64</v>
      </c>
      <c r="S56" s="11">
        <f t="shared" si="10"/>
        <v>224</v>
      </c>
    </row>
    <row r="57" spans="1:19" ht="12.75">
      <c r="A57" s="6" t="s">
        <v>4</v>
      </c>
      <c r="B57" s="12">
        <f t="shared" si="5"/>
        <v>11</v>
      </c>
      <c r="C57" s="12"/>
      <c r="D57" s="12"/>
      <c r="E57" s="11"/>
      <c r="F57" s="11"/>
      <c r="G57" s="11">
        <f t="shared" si="6"/>
        <v>80</v>
      </c>
      <c r="H57" s="12">
        <f>H27*$K$4</f>
        <v>66</v>
      </c>
      <c r="I57" s="12">
        <f>I27*$K$5</f>
        <v>64</v>
      </c>
      <c r="J57" s="12">
        <f t="shared" si="7"/>
        <v>128</v>
      </c>
      <c r="K57" s="11"/>
      <c r="L57" s="11"/>
      <c r="M57" s="11">
        <f t="shared" si="8"/>
        <v>16</v>
      </c>
      <c r="N57" s="12"/>
      <c r="O57" s="12"/>
      <c r="P57" s="12">
        <f t="shared" si="9"/>
        <v>64</v>
      </c>
      <c r="Q57" s="11">
        <f t="shared" si="10"/>
        <v>77</v>
      </c>
      <c r="R57" s="11">
        <f t="shared" si="10"/>
        <v>64</v>
      </c>
      <c r="S57" s="11">
        <f t="shared" si="10"/>
        <v>288</v>
      </c>
    </row>
    <row r="58" spans="1:19" ht="12.75">
      <c r="A58" s="7" t="s">
        <v>6</v>
      </c>
      <c r="B58" s="10">
        <f>SUM(B59:B65)</f>
        <v>77</v>
      </c>
      <c r="C58" s="10"/>
      <c r="D58" s="10">
        <f>SUM(D59:D65)</f>
        <v>32</v>
      </c>
      <c r="E58" s="10"/>
      <c r="F58" s="10"/>
      <c r="G58" s="10">
        <f>SUM(G59:G65)</f>
        <v>400</v>
      </c>
      <c r="H58" s="10">
        <f>SUM(H59:H65)</f>
        <v>154</v>
      </c>
      <c r="I58" s="10">
        <f>SUM(I59:I65)</f>
        <v>1280</v>
      </c>
      <c r="J58" s="10">
        <f>SUM(J59:J65)</f>
        <v>480</v>
      </c>
      <c r="K58" s="10"/>
      <c r="L58" s="10"/>
      <c r="M58" s="10">
        <f>SUM(M59:M65)</f>
        <v>144</v>
      </c>
      <c r="N58" s="10"/>
      <c r="O58" s="10"/>
      <c r="P58" s="10">
        <f>SUM(P59:P65)</f>
        <v>240</v>
      </c>
      <c r="Q58" s="10">
        <f>SUM(Q59:Q65)</f>
        <v>231</v>
      </c>
      <c r="R58" s="10">
        <f>SUM(R59:R65)</f>
        <v>1280</v>
      </c>
      <c r="S58" s="10">
        <f>SUM(S59:S65)</f>
        <v>1296</v>
      </c>
    </row>
    <row r="59" spans="1:19" ht="12.75">
      <c r="A59" s="6" t="s">
        <v>7</v>
      </c>
      <c r="B59" s="12">
        <f aca="true" t="shared" si="11" ref="B59:B65">B29*$K$4</f>
        <v>11</v>
      </c>
      <c r="C59" s="12"/>
      <c r="D59" s="12">
        <f>D29*$K$6</f>
        <v>32</v>
      </c>
      <c r="E59" s="11"/>
      <c r="F59" s="11"/>
      <c r="G59" s="11">
        <f aca="true" t="shared" si="12" ref="G59:G65">G29*$K$6</f>
        <v>64</v>
      </c>
      <c r="H59" s="12"/>
      <c r="I59" s="12">
        <f aca="true" t="shared" si="13" ref="I59:I65">I29*$K$5</f>
        <v>128</v>
      </c>
      <c r="J59" s="12">
        <f aca="true" t="shared" si="14" ref="J59:J65">J29*$K$6</f>
        <v>80</v>
      </c>
      <c r="K59" s="11"/>
      <c r="L59" s="11"/>
      <c r="M59" s="11">
        <f aca="true" t="shared" si="15" ref="M59:M65">M29*$K$6</f>
        <v>16</v>
      </c>
      <c r="N59" s="12"/>
      <c r="O59" s="12"/>
      <c r="P59" s="12">
        <f aca="true" t="shared" si="16" ref="P59:P65">P29*$K$6</f>
        <v>16</v>
      </c>
      <c r="Q59" s="11">
        <f aca="true" t="shared" si="17" ref="Q59:S65">B59+E59+H59+K59+N59</f>
        <v>11</v>
      </c>
      <c r="R59" s="11">
        <f t="shared" si="17"/>
        <v>128</v>
      </c>
      <c r="S59" s="11">
        <f t="shared" si="17"/>
        <v>208</v>
      </c>
    </row>
    <row r="60" spans="1:19" ht="12.75">
      <c r="A60" s="6" t="s">
        <v>8</v>
      </c>
      <c r="B60" s="12">
        <f t="shared" si="11"/>
        <v>11</v>
      </c>
      <c r="C60" s="12"/>
      <c r="D60" s="12"/>
      <c r="E60" s="11"/>
      <c r="F60" s="11"/>
      <c r="G60" s="11">
        <f t="shared" si="12"/>
        <v>32</v>
      </c>
      <c r="H60" s="12">
        <f>H30*$K$4</f>
        <v>11</v>
      </c>
      <c r="I60" s="12">
        <f t="shared" si="13"/>
        <v>192</v>
      </c>
      <c r="J60" s="12">
        <f t="shared" si="14"/>
        <v>32</v>
      </c>
      <c r="K60" s="11"/>
      <c r="L60" s="11"/>
      <c r="M60" s="11">
        <f t="shared" si="15"/>
        <v>16</v>
      </c>
      <c r="N60" s="12"/>
      <c r="O60" s="12"/>
      <c r="P60" s="12">
        <f t="shared" si="16"/>
        <v>16</v>
      </c>
      <c r="Q60" s="11">
        <f t="shared" si="17"/>
        <v>22</v>
      </c>
      <c r="R60" s="11">
        <f t="shared" si="17"/>
        <v>192</v>
      </c>
      <c r="S60" s="11">
        <f t="shared" si="17"/>
        <v>96</v>
      </c>
    </row>
    <row r="61" spans="1:19" ht="12.75">
      <c r="A61" s="6" t="s">
        <v>9</v>
      </c>
      <c r="B61" s="12">
        <f t="shared" si="11"/>
        <v>11</v>
      </c>
      <c r="C61" s="12"/>
      <c r="D61" s="12"/>
      <c r="E61" s="11"/>
      <c r="F61" s="11"/>
      <c r="G61" s="11">
        <f t="shared" si="12"/>
        <v>64</v>
      </c>
      <c r="H61" s="12">
        <f>H31*$K$4</f>
        <v>22</v>
      </c>
      <c r="I61" s="12">
        <f t="shared" si="13"/>
        <v>192</v>
      </c>
      <c r="J61" s="12">
        <f t="shared" si="14"/>
        <v>32</v>
      </c>
      <c r="K61" s="11"/>
      <c r="L61" s="11"/>
      <c r="M61" s="11">
        <f t="shared" si="15"/>
        <v>32</v>
      </c>
      <c r="N61" s="12"/>
      <c r="O61" s="12"/>
      <c r="P61" s="12">
        <f t="shared" si="16"/>
        <v>48</v>
      </c>
      <c r="Q61" s="11">
        <f t="shared" si="17"/>
        <v>33</v>
      </c>
      <c r="R61" s="11">
        <f t="shared" si="17"/>
        <v>192</v>
      </c>
      <c r="S61" s="11">
        <f t="shared" si="17"/>
        <v>176</v>
      </c>
    </row>
    <row r="62" spans="1:19" ht="12.75">
      <c r="A62" s="6" t="s">
        <v>10</v>
      </c>
      <c r="B62" s="12">
        <f t="shared" si="11"/>
        <v>11</v>
      </c>
      <c r="C62" s="12"/>
      <c r="D62" s="12"/>
      <c r="E62" s="11"/>
      <c r="F62" s="11"/>
      <c r="G62" s="11">
        <f t="shared" si="12"/>
        <v>48</v>
      </c>
      <c r="H62" s="12">
        <f>H32*$K$4</f>
        <v>88</v>
      </c>
      <c r="I62" s="12">
        <f t="shared" si="13"/>
        <v>192</v>
      </c>
      <c r="J62" s="12">
        <f t="shared" si="14"/>
        <v>128</v>
      </c>
      <c r="K62" s="11"/>
      <c r="L62" s="11"/>
      <c r="M62" s="11">
        <f t="shared" si="15"/>
        <v>16</v>
      </c>
      <c r="N62" s="12"/>
      <c r="O62" s="12"/>
      <c r="P62" s="12">
        <f t="shared" si="16"/>
        <v>48</v>
      </c>
      <c r="Q62" s="11">
        <f t="shared" si="17"/>
        <v>99</v>
      </c>
      <c r="R62" s="11">
        <f t="shared" si="17"/>
        <v>192</v>
      </c>
      <c r="S62" s="11">
        <f t="shared" si="17"/>
        <v>240</v>
      </c>
    </row>
    <row r="63" spans="1:19" ht="12.75">
      <c r="A63" s="6" t="s">
        <v>11</v>
      </c>
      <c r="B63" s="12">
        <f t="shared" si="11"/>
        <v>11</v>
      </c>
      <c r="C63" s="12"/>
      <c r="D63" s="12"/>
      <c r="E63" s="11"/>
      <c r="F63" s="11"/>
      <c r="G63" s="11">
        <f t="shared" si="12"/>
        <v>64</v>
      </c>
      <c r="H63" s="12"/>
      <c r="I63" s="12">
        <f t="shared" si="13"/>
        <v>448</v>
      </c>
      <c r="J63" s="12">
        <f t="shared" si="14"/>
        <v>96</v>
      </c>
      <c r="K63" s="11"/>
      <c r="L63" s="11"/>
      <c r="M63" s="11">
        <f t="shared" si="15"/>
        <v>32</v>
      </c>
      <c r="N63" s="12"/>
      <c r="O63" s="12"/>
      <c r="P63" s="12">
        <f t="shared" si="16"/>
        <v>48</v>
      </c>
      <c r="Q63" s="11">
        <f t="shared" si="17"/>
        <v>11</v>
      </c>
      <c r="R63" s="11">
        <f t="shared" si="17"/>
        <v>448</v>
      </c>
      <c r="S63" s="11">
        <f t="shared" si="17"/>
        <v>240</v>
      </c>
    </row>
    <row r="64" spans="1:19" ht="12.75">
      <c r="A64" s="6" t="s">
        <v>12</v>
      </c>
      <c r="B64" s="12">
        <f t="shared" si="11"/>
        <v>11</v>
      </c>
      <c r="C64" s="12"/>
      <c r="D64" s="12"/>
      <c r="E64" s="11"/>
      <c r="F64" s="11"/>
      <c r="G64" s="11">
        <f t="shared" si="12"/>
        <v>80</v>
      </c>
      <c r="H64" s="12">
        <f>H34*$K$4</f>
        <v>22</v>
      </c>
      <c r="I64" s="12">
        <f t="shared" si="13"/>
        <v>64</v>
      </c>
      <c r="J64" s="12">
        <f t="shared" si="14"/>
        <v>96</v>
      </c>
      <c r="K64" s="11"/>
      <c r="L64" s="11"/>
      <c r="M64" s="11">
        <f t="shared" si="15"/>
        <v>16</v>
      </c>
      <c r="N64" s="12"/>
      <c r="O64" s="12"/>
      <c r="P64" s="12">
        <f t="shared" si="16"/>
        <v>48</v>
      </c>
      <c r="Q64" s="11">
        <f t="shared" si="17"/>
        <v>33</v>
      </c>
      <c r="R64" s="11">
        <f t="shared" si="17"/>
        <v>64</v>
      </c>
      <c r="S64" s="11">
        <f t="shared" si="17"/>
        <v>240</v>
      </c>
    </row>
    <row r="65" spans="1:19" ht="12.75">
      <c r="A65" s="6" t="s">
        <v>13</v>
      </c>
      <c r="B65" s="12">
        <f t="shared" si="11"/>
        <v>11</v>
      </c>
      <c r="C65" s="12"/>
      <c r="D65" s="12"/>
      <c r="E65" s="11"/>
      <c r="F65" s="11"/>
      <c r="G65" s="11">
        <f t="shared" si="12"/>
        <v>48</v>
      </c>
      <c r="H65" s="12">
        <f>H35*$K$4</f>
        <v>11</v>
      </c>
      <c r="I65" s="12">
        <f t="shared" si="13"/>
        <v>64</v>
      </c>
      <c r="J65" s="12">
        <f t="shared" si="14"/>
        <v>16</v>
      </c>
      <c r="K65" s="11"/>
      <c r="L65" s="11"/>
      <c r="M65" s="11">
        <f t="shared" si="15"/>
        <v>16</v>
      </c>
      <c r="N65" s="12"/>
      <c r="O65" s="12"/>
      <c r="P65" s="12">
        <f t="shared" si="16"/>
        <v>16</v>
      </c>
      <c r="Q65" s="11">
        <f t="shared" si="17"/>
        <v>22</v>
      </c>
      <c r="R65" s="11">
        <f t="shared" si="17"/>
        <v>64</v>
      </c>
      <c r="S65" s="11">
        <f t="shared" si="17"/>
        <v>96</v>
      </c>
    </row>
    <row r="66" spans="1:19" ht="12.75">
      <c r="A66" s="7" t="s">
        <v>14</v>
      </c>
      <c r="B66" s="10">
        <f>SUM(B67:B68)</f>
        <v>33</v>
      </c>
      <c r="C66" s="10"/>
      <c r="D66" s="10"/>
      <c r="E66" s="10"/>
      <c r="F66" s="10"/>
      <c r="G66" s="10">
        <f>SUM(G67:G68)</f>
        <v>128</v>
      </c>
      <c r="H66" s="10">
        <f>SUM(H67:H68)</f>
        <v>55</v>
      </c>
      <c r="I66" s="10">
        <f>SUM(I67:I68)</f>
        <v>128</v>
      </c>
      <c r="J66" s="10">
        <f>SUM(J67:J68)</f>
        <v>160</v>
      </c>
      <c r="K66" s="10"/>
      <c r="L66" s="10"/>
      <c r="M66" s="10">
        <f>SUM(M67:M68)</f>
        <v>32</v>
      </c>
      <c r="N66" s="10"/>
      <c r="O66" s="10"/>
      <c r="P66" s="10">
        <f>SUM(P67:P68)</f>
        <v>96</v>
      </c>
      <c r="Q66" s="10">
        <f>SUM(Q67:Q68)</f>
        <v>88</v>
      </c>
      <c r="R66" s="10">
        <f>SUM(R67:R68)</f>
        <v>128</v>
      </c>
      <c r="S66" s="10">
        <f>SUM(S67:S68)</f>
        <v>416</v>
      </c>
    </row>
    <row r="67" spans="1:19" ht="12.75">
      <c r="A67" s="6" t="s">
        <v>15</v>
      </c>
      <c r="B67" s="12">
        <f>B37*$K$4</f>
        <v>22</v>
      </c>
      <c r="C67" s="12"/>
      <c r="D67" s="12"/>
      <c r="E67" s="11"/>
      <c r="F67" s="11"/>
      <c r="G67" s="11">
        <f>G37*$K$6</f>
        <v>80</v>
      </c>
      <c r="H67" s="12">
        <f>H37*$K$4</f>
        <v>44</v>
      </c>
      <c r="I67" s="12">
        <f>I37*$K$5</f>
        <v>64</v>
      </c>
      <c r="J67" s="12">
        <f>J37*$K$6</f>
        <v>96</v>
      </c>
      <c r="K67" s="11"/>
      <c r="L67" s="11"/>
      <c r="M67" s="11">
        <f>M37*$K$6</f>
        <v>16</v>
      </c>
      <c r="N67" s="12"/>
      <c r="O67" s="12"/>
      <c r="P67" s="12">
        <f>P37*$K$6</f>
        <v>48</v>
      </c>
      <c r="Q67" s="11">
        <f aca="true" t="shared" si="18" ref="Q67:S68">B67+E67+H67+K67+N67</f>
        <v>66</v>
      </c>
      <c r="R67" s="11">
        <f t="shared" si="18"/>
        <v>64</v>
      </c>
      <c r="S67" s="11">
        <f t="shared" si="18"/>
        <v>240</v>
      </c>
    </row>
    <row r="68" spans="1:19" ht="12.75">
      <c r="A68" s="6" t="s">
        <v>16</v>
      </c>
      <c r="B68" s="12">
        <f>B38*$K$4</f>
        <v>11</v>
      </c>
      <c r="C68" s="12"/>
      <c r="D68" s="12"/>
      <c r="E68" s="11"/>
      <c r="F68" s="11"/>
      <c r="G68" s="11">
        <f>G38*$K$6</f>
        <v>48</v>
      </c>
      <c r="H68" s="12">
        <f>H38*$K$4</f>
        <v>11</v>
      </c>
      <c r="I68" s="12">
        <f>I38*$K$5</f>
        <v>64</v>
      </c>
      <c r="J68" s="12">
        <f>J38*$K$6</f>
        <v>64</v>
      </c>
      <c r="K68" s="11"/>
      <c r="L68" s="11"/>
      <c r="M68" s="11">
        <f>M38*$K$6</f>
        <v>16</v>
      </c>
      <c r="N68" s="12"/>
      <c r="O68" s="12"/>
      <c r="P68" s="12">
        <f>P38*$K$6</f>
        <v>48</v>
      </c>
      <c r="Q68" s="11">
        <f t="shared" si="18"/>
        <v>22</v>
      </c>
      <c r="R68" s="11">
        <f t="shared" si="18"/>
        <v>64</v>
      </c>
      <c r="S68" s="11">
        <f t="shared" si="18"/>
        <v>176</v>
      </c>
    </row>
    <row r="69" spans="1:19" ht="12.75">
      <c r="A69" s="7" t="s">
        <v>17</v>
      </c>
      <c r="B69" s="10">
        <f>SUM(B70:B72)</f>
        <v>44</v>
      </c>
      <c r="C69" s="10"/>
      <c r="D69" s="10">
        <f>SUM(D70:D72)</f>
        <v>48</v>
      </c>
      <c r="E69" s="10"/>
      <c r="F69" s="10"/>
      <c r="G69" s="10">
        <f>SUM(G70:G72)</f>
        <v>208</v>
      </c>
      <c r="H69" s="10">
        <f>SUM(H70:H72)</f>
        <v>99</v>
      </c>
      <c r="I69" s="10">
        <f>SUM(I70:I72)</f>
        <v>576</v>
      </c>
      <c r="J69" s="10">
        <f>SUM(J70:J72)</f>
        <v>272</v>
      </c>
      <c r="K69" s="10"/>
      <c r="L69" s="10"/>
      <c r="M69" s="10">
        <f>SUM(M70:M72)</f>
        <v>48</v>
      </c>
      <c r="N69" s="10"/>
      <c r="O69" s="10"/>
      <c r="P69" s="10">
        <f>SUM(P70:P72)</f>
        <v>112</v>
      </c>
      <c r="Q69" s="10">
        <f>SUM(Q70:Q72)</f>
        <v>143</v>
      </c>
      <c r="R69" s="10">
        <f>SUM(R70:R72)</f>
        <v>576</v>
      </c>
      <c r="S69" s="10">
        <f>SUM(S70:S72)</f>
        <v>688</v>
      </c>
    </row>
    <row r="70" spans="1:19" ht="12.75">
      <c r="A70" s="6" t="s">
        <v>18</v>
      </c>
      <c r="B70" s="12">
        <f>B40*$K$4</f>
        <v>22</v>
      </c>
      <c r="C70" s="12"/>
      <c r="D70" s="12"/>
      <c r="E70" s="11"/>
      <c r="F70" s="11"/>
      <c r="G70" s="11">
        <f>G40*$K$6</f>
        <v>64</v>
      </c>
      <c r="H70" s="12">
        <f>H40*$K$4</f>
        <v>33</v>
      </c>
      <c r="I70" s="12">
        <f>I40*$K$5</f>
        <v>192</v>
      </c>
      <c r="J70" s="12">
        <f>J40*$K$6</f>
        <v>80</v>
      </c>
      <c r="K70" s="11"/>
      <c r="L70" s="11"/>
      <c r="M70" s="11">
        <f>M40*$K$6</f>
        <v>16</v>
      </c>
      <c r="N70" s="12"/>
      <c r="O70" s="12"/>
      <c r="P70" s="12">
        <f>P40*$K$6</f>
        <v>48</v>
      </c>
      <c r="Q70" s="11">
        <f aca="true" t="shared" si="19" ref="Q70:S72">B70+E70+H70+K70+N70</f>
        <v>55</v>
      </c>
      <c r="R70" s="11">
        <f t="shared" si="19"/>
        <v>192</v>
      </c>
      <c r="S70" s="11">
        <f t="shared" si="19"/>
        <v>208</v>
      </c>
    </row>
    <row r="71" spans="1:19" ht="12.75">
      <c r="A71" s="6" t="s">
        <v>19</v>
      </c>
      <c r="B71" s="12">
        <f>B41*$K$4</f>
        <v>11</v>
      </c>
      <c r="C71" s="12"/>
      <c r="D71" s="12">
        <f>D41*$K$6</f>
        <v>32</v>
      </c>
      <c r="E71" s="11"/>
      <c r="F71" s="11"/>
      <c r="G71" s="11">
        <f>G41*$K$6</f>
        <v>80</v>
      </c>
      <c r="H71" s="12">
        <f>H41*$K$4</f>
        <v>33</v>
      </c>
      <c r="I71" s="12">
        <f>I41*$K$5</f>
        <v>256</v>
      </c>
      <c r="J71" s="12">
        <f>J41*$K$6</f>
        <v>64</v>
      </c>
      <c r="K71" s="11"/>
      <c r="L71" s="11"/>
      <c r="M71" s="11">
        <f>M41*$K$6</f>
        <v>16</v>
      </c>
      <c r="N71" s="12"/>
      <c r="O71" s="12"/>
      <c r="P71" s="12">
        <f>P41*$K$6</f>
        <v>32</v>
      </c>
      <c r="Q71" s="11">
        <f t="shared" si="19"/>
        <v>44</v>
      </c>
      <c r="R71" s="11">
        <f t="shared" si="19"/>
        <v>256</v>
      </c>
      <c r="S71" s="11">
        <f t="shared" si="19"/>
        <v>224</v>
      </c>
    </row>
    <row r="72" spans="1:19" ht="12.75">
      <c r="A72" s="6" t="s">
        <v>20</v>
      </c>
      <c r="B72" s="12">
        <f>B42*$K$4</f>
        <v>11</v>
      </c>
      <c r="C72" s="12"/>
      <c r="D72" s="12">
        <f>D42*$K$6</f>
        <v>16</v>
      </c>
      <c r="E72" s="11"/>
      <c r="F72" s="11"/>
      <c r="G72" s="11">
        <f>G42*$K$6</f>
        <v>64</v>
      </c>
      <c r="H72" s="12">
        <f>H42*$K$4</f>
        <v>33</v>
      </c>
      <c r="I72" s="12">
        <f>I42*$K$5</f>
        <v>128</v>
      </c>
      <c r="J72" s="12">
        <f>J42*$K$6</f>
        <v>128</v>
      </c>
      <c r="K72" s="11"/>
      <c r="L72" s="11"/>
      <c r="M72" s="11">
        <f>M42*$K$6</f>
        <v>16</v>
      </c>
      <c r="N72" s="12"/>
      <c r="O72" s="12"/>
      <c r="P72" s="12">
        <f>P42*$K$6</f>
        <v>32</v>
      </c>
      <c r="Q72" s="11">
        <f t="shared" si="19"/>
        <v>44</v>
      </c>
      <c r="R72" s="11">
        <f t="shared" si="19"/>
        <v>128</v>
      </c>
      <c r="S72" s="11">
        <f t="shared" si="19"/>
        <v>256</v>
      </c>
    </row>
    <row r="73" spans="1:19" ht="12.75" customHeight="1">
      <c r="A73" s="31" t="s">
        <v>43</v>
      </c>
      <c r="B73" s="32"/>
      <c r="C73" s="32"/>
      <c r="D73" s="32"/>
      <c r="E73" s="32"/>
      <c r="F73" s="32"/>
      <c r="G73" s="32"/>
      <c r="H73" s="32"/>
      <c r="I73" s="32"/>
      <c r="J73" s="32"/>
      <c r="K73" s="32"/>
      <c r="L73" s="32"/>
      <c r="M73" s="32"/>
      <c r="N73" s="32"/>
      <c r="O73" s="32"/>
      <c r="P73" s="32"/>
      <c r="Q73" s="32"/>
      <c r="R73" s="32"/>
      <c r="S73" s="32"/>
    </row>
    <row r="76" spans="1:19" ht="30">
      <c r="A76" s="33" t="s">
        <v>41</v>
      </c>
      <c r="B76" s="34"/>
      <c r="C76" s="34"/>
      <c r="D76" s="34"/>
      <c r="E76" s="34"/>
      <c r="F76" s="34"/>
      <c r="G76" s="34"/>
      <c r="H76" s="34"/>
      <c r="I76" s="34"/>
      <c r="J76" s="34"/>
      <c r="K76" s="34"/>
      <c r="L76" s="34"/>
      <c r="M76" s="34"/>
      <c r="N76" s="34"/>
      <c r="O76" s="34"/>
      <c r="P76" s="34"/>
      <c r="Q76" s="34"/>
      <c r="R76" s="34"/>
      <c r="S76" s="35"/>
    </row>
    <row r="77" spans="1:19" ht="12.75" customHeight="1">
      <c r="A77" s="43" t="s">
        <v>118</v>
      </c>
      <c r="B77" s="25" t="s">
        <v>34</v>
      </c>
      <c r="C77" s="26"/>
      <c r="D77" s="26"/>
      <c r="E77" s="26"/>
      <c r="F77" s="26"/>
      <c r="G77" s="26"/>
      <c r="H77" s="26"/>
      <c r="I77" s="26"/>
      <c r="J77" s="26"/>
      <c r="K77" s="26"/>
      <c r="L77" s="26"/>
      <c r="M77" s="26"/>
      <c r="N77" s="26"/>
      <c r="O77" s="26"/>
      <c r="P77" s="26"/>
      <c r="Q77" s="26"/>
      <c r="R77" s="26"/>
      <c r="S77" s="27"/>
    </row>
    <row r="78" spans="1:19" ht="12.75">
      <c r="A78" s="52"/>
      <c r="B78" s="25" t="s">
        <v>52</v>
      </c>
      <c r="C78" s="26"/>
      <c r="D78" s="27"/>
      <c r="E78" s="25" t="s">
        <v>53</v>
      </c>
      <c r="F78" s="26"/>
      <c r="G78" s="27"/>
      <c r="H78" s="25" t="s">
        <v>54</v>
      </c>
      <c r="I78" s="26"/>
      <c r="J78" s="27"/>
      <c r="K78" s="25" t="s">
        <v>55</v>
      </c>
      <c r="L78" s="26"/>
      <c r="M78" s="27"/>
      <c r="N78" s="25" t="s">
        <v>56</v>
      </c>
      <c r="O78" s="26"/>
      <c r="P78" s="27"/>
      <c r="Q78" s="25" t="s">
        <v>57</v>
      </c>
      <c r="R78" s="26"/>
      <c r="S78" s="27"/>
    </row>
    <row r="79" spans="1:19" ht="12.75">
      <c r="A79" s="53"/>
      <c r="B79" s="4" t="s">
        <v>31</v>
      </c>
      <c r="C79" s="4" t="s">
        <v>30</v>
      </c>
      <c r="D79" s="4" t="s">
        <v>33</v>
      </c>
      <c r="E79" s="4" t="s">
        <v>31</v>
      </c>
      <c r="F79" s="4" t="s">
        <v>30</v>
      </c>
      <c r="G79" s="4" t="s">
        <v>33</v>
      </c>
      <c r="H79" s="4" t="s">
        <v>31</v>
      </c>
      <c r="I79" s="4" t="s">
        <v>30</v>
      </c>
      <c r="J79" s="4" t="s">
        <v>33</v>
      </c>
      <c r="K79" s="4" t="s">
        <v>31</v>
      </c>
      <c r="L79" s="4" t="s">
        <v>30</v>
      </c>
      <c r="M79" s="4" t="s">
        <v>33</v>
      </c>
      <c r="N79" s="4" t="s">
        <v>31</v>
      </c>
      <c r="O79" s="4" t="s">
        <v>30</v>
      </c>
      <c r="P79" s="4" t="s">
        <v>33</v>
      </c>
      <c r="Q79" s="4" t="s">
        <v>31</v>
      </c>
      <c r="R79" s="4" t="s">
        <v>30</v>
      </c>
      <c r="S79" s="4" t="s">
        <v>33</v>
      </c>
    </row>
    <row r="80" spans="1:19" ht="12.75" customHeight="1">
      <c r="A80" s="8" t="s">
        <v>59</v>
      </c>
      <c r="B80" s="13">
        <f>B81+B88+B96+B99</f>
        <v>913</v>
      </c>
      <c r="C80" s="13">
        <f aca="true" t="shared" si="20" ref="C80:P80">C81+C88+C96+C99</f>
        <v>182.60000000000002</v>
      </c>
      <c r="D80" s="13">
        <f t="shared" si="20"/>
        <v>42.138461538461534</v>
      </c>
      <c r="E80" s="13">
        <f t="shared" si="20"/>
        <v>456.5</v>
      </c>
      <c r="F80" s="13">
        <f t="shared" si="20"/>
        <v>91.30000000000001</v>
      </c>
      <c r="G80" s="13">
        <f t="shared" si="20"/>
        <v>21.069230769230767</v>
      </c>
      <c r="H80" s="13">
        <f t="shared" si="20"/>
        <v>304.33333333333337</v>
      </c>
      <c r="I80" s="13">
        <f t="shared" si="20"/>
        <v>60.86666666666667</v>
      </c>
      <c r="J80" s="13">
        <f t="shared" si="20"/>
        <v>70.23076923076923</v>
      </c>
      <c r="K80" s="13">
        <f t="shared" si="20"/>
        <v>228.25</v>
      </c>
      <c r="L80" s="13">
        <f t="shared" si="20"/>
        <v>45.650000000000006</v>
      </c>
      <c r="M80" s="13">
        <f t="shared" si="20"/>
        <v>10.534615384615384</v>
      </c>
      <c r="N80" s="13">
        <f t="shared" si="20"/>
        <v>182.60000000000002</v>
      </c>
      <c r="O80" s="13">
        <f t="shared" si="20"/>
        <v>36.52</v>
      </c>
      <c r="P80" s="13">
        <f t="shared" si="20"/>
        <v>8.42769230769231</v>
      </c>
      <c r="Q80" s="9">
        <f>Q81+Q88+Q96+Q99</f>
        <v>152.16666666666669</v>
      </c>
      <c r="R80" s="9">
        <f>R81+R88+R96+R99</f>
        <v>30.433333333333334</v>
      </c>
      <c r="S80" s="9">
        <f>S81+S88+S96+S99</f>
        <v>7.023076923076923</v>
      </c>
    </row>
    <row r="81" spans="1:19" ht="12.75">
      <c r="A81" s="7" t="s">
        <v>0</v>
      </c>
      <c r="B81" s="14">
        <f>SUM(B82:B87)</f>
        <v>307.25</v>
      </c>
      <c r="C81" s="14">
        <f aca="true" t="shared" si="21" ref="C81:P81">SUM(C82:C87)</f>
        <v>61.449999999999996</v>
      </c>
      <c r="D81" s="14">
        <f t="shared" si="21"/>
        <v>14.180769230769231</v>
      </c>
      <c r="E81" s="14">
        <f t="shared" si="21"/>
        <v>153.625</v>
      </c>
      <c r="F81" s="14">
        <f t="shared" si="21"/>
        <v>30.724999999999998</v>
      </c>
      <c r="G81" s="14">
        <f t="shared" si="21"/>
        <v>7.0903846153846155</v>
      </c>
      <c r="H81" s="14">
        <f t="shared" si="21"/>
        <v>102.41666666666667</v>
      </c>
      <c r="I81" s="14">
        <f t="shared" si="21"/>
        <v>20.483333333333334</v>
      </c>
      <c r="J81" s="14">
        <f t="shared" si="21"/>
        <v>23.634615384615387</v>
      </c>
      <c r="K81" s="14">
        <f t="shared" si="21"/>
        <v>76.8125</v>
      </c>
      <c r="L81" s="14">
        <f t="shared" si="21"/>
        <v>15.362499999999999</v>
      </c>
      <c r="M81" s="14">
        <f t="shared" si="21"/>
        <v>3.5451923076923078</v>
      </c>
      <c r="N81" s="14">
        <f t="shared" si="21"/>
        <v>61.449999999999996</v>
      </c>
      <c r="O81" s="14">
        <f t="shared" si="21"/>
        <v>12.29</v>
      </c>
      <c r="P81" s="14">
        <f t="shared" si="21"/>
        <v>2.8361538461538465</v>
      </c>
      <c r="Q81" s="10">
        <f>SUM(Q82:Q87)</f>
        <v>51.208333333333336</v>
      </c>
      <c r="R81" s="10">
        <f>SUM(R82:R87)</f>
        <v>10.241666666666667</v>
      </c>
      <c r="S81" s="10">
        <f>SUM(S82:S87)</f>
        <v>2.3634615384615385</v>
      </c>
    </row>
    <row r="82" spans="1:19" ht="12.75">
      <c r="A82" s="6" t="s">
        <v>1</v>
      </c>
      <c r="B82" s="15">
        <f aca="true" t="shared" si="22" ref="B82:B102">SUM($Q52:$S52)/8/$K$7</f>
        <v>29.375</v>
      </c>
      <c r="C82" s="15">
        <f aca="true" t="shared" si="23" ref="C82:C87">B82/5</f>
        <v>5.875</v>
      </c>
      <c r="D82" s="15">
        <f aca="true" t="shared" si="24" ref="D82:D87">C82/(52/12)</f>
        <v>1.3557692307692308</v>
      </c>
      <c r="E82" s="16">
        <f aca="true" t="shared" si="25" ref="E82:E102">SUM($Q52:$S52)/8/$K$8</f>
        <v>14.6875</v>
      </c>
      <c r="F82" s="16">
        <f aca="true" t="shared" si="26" ref="F82:F87">E82/5</f>
        <v>2.9375</v>
      </c>
      <c r="G82" s="16">
        <f aca="true" t="shared" si="27" ref="G82:G87">F82/(52/12)</f>
        <v>0.6778846153846154</v>
      </c>
      <c r="H82" s="15">
        <f aca="true" t="shared" si="28" ref="H82:H102">SUM($Q52:$S52)/8/$K$9</f>
        <v>9.791666666666666</v>
      </c>
      <c r="I82" s="15">
        <f aca="true" t="shared" si="29" ref="I82:I87">H82/5</f>
        <v>1.9583333333333333</v>
      </c>
      <c r="J82" s="15">
        <f aca="true" t="shared" si="30" ref="J82:J87">H82/(52/12)</f>
        <v>2.2596153846153846</v>
      </c>
      <c r="K82" s="16">
        <f aca="true" t="shared" si="31" ref="K82:K102">SUM($Q52:$S52)/8/$K$10</f>
        <v>7.34375</v>
      </c>
      <c r="L82" s="16">
        <f aca="true" t="shared" si="32" ref="L82:L87">K82/5</f>
        <v>1.46875</v>
      </c>
      <c r="M82" s="16">
        <f aca="true" t="shared" si="33" ref="M82:M87">L82/(52/12)</f>
        <v>0.3389423076923077</v>
      </c>
      <c r="N82" s="15">
        <f aca="true" t="shared" si="34" ref="N82:N102">SUM($Q52:$S52)/8/$K$11</f>
        <v>5.875</v>
      </c>
      <c r="O82" s="15">
        <f aca="true" t="shared" si="35" ref="O82:O87">N82/5</f>
        <v>1.175</v>
      </c>
      <c r="P82" s="15">
        <f aca="true" t="shared" si="36" ref="P82:P87">O82/(52/12)</f>
        <v>0.2711538461538462</v>
      </c>
      <c r="Q82" s="16">
        <f aca="true" t="shared" si="37" ref="Q82:Q102">SUM($Q52:$S52)/8/$K$12</f>
        <v>4.895833333333333</v>
      </c>
      <c r="R82" s="16">
        <f aca="true" t="shared" si="38" ref="R82:R87">Q82/5</f>
        <v>0.9791666666666666</v>
      </c>
      <c r="S82" s="16">
        <f aca="true" t="shared" si="39" ref="S82:S87">R82/(52/12)</f>
        <v>0.22596153846153846</v>
      </c>
    </row>
    <row r="83" spans="1:19" ht="12.75">
      <c r="A83" s="6" t="s">
        <v>2</v>
      </c>
      <c r="B83" s="15">
        <f t="shared" si="22"/>
        <v>67.625</v>
      </c>
      <c r="C83" s="15">
        <f t="shared" si="23"/>
        <v>13.525</v>
      </c>
      <c r="D83" s="15">
        <f t="shared" si="24"/>
        <v>3.1211538461538466</v>
      </c>
      <c r="E83" s="16">
        <f t="shared" si="25"/>
        <v>33.8125</v>
      </c>
      <c r="F83" s="16">
        <f t="shared" si="26"/>
        <v>6.7625</v>
      </c>
      <c r="G83" s="16">
        <f t="shared" si="27"/>
        <v>1.5605769230769233</v>
      </c>
      <c r="H83" s="15">
        <f t="shared" si="28"/>
        <v>22.541666666666668</v>
      </c>
      <c r="I83" s="15">
        <f t="shared" si="29"/>
        <v>4.508333333333334</v>
      </c>
      <c r="J83" s="15">
        <f t="shared" si="30"/>
        <v>5.2019230769230775</v>
      </c>
      <c r="K83" s="16">
        <f t="shared" si="31"/>
        <v>16.90625</v>
      </c>
      <c r="L83" s="16">
        <f t="shared" si="32"/>
        <v>3.38125</v>
      </c>
      <c r="M83" s="16">
        <f t="shared" si="33"/>
        <v>0.7802884615384617</v>
      </c>
      <c r="N83" s="15">
        <f t="shared" si="34"/>
        <v>13.525</v>
      </c>
      <c r="O83" s="15">
        <f t="shared" si="35"/>
        <v>2.705</v>
      </c>
      <c r="P83" s="15">
        <f t="shared" si="36"/>
        <v>0.6242307692307693</v>
      </c>
      <c r="Q83" s="16">
        <f t="shared" si="37"/>
        <v>11.270833333333334</v>
      </c>
      <c r="R83" s="16">
        <f t="shared" si="38"/>
        <v>2.254166666666667</v>
      </c>
      <c r="S83" s="16">
        <f t="shared" si="39"/>
        <v>0.5201923076923077</v>
      </c>
    </row>
    <row r="84" spans="1:19" ht="12.75">
      <c r="A84" s="6" t="s">
        <v>3</v>
      </c>
      <c r="B84" s="15">
        <f t="shared" si="22"/>
        <v>53.5</v>
      </c>
      <c r="C84" s="15">
        <f t="shared" si="23"/>
        <v>10.7</v>
      </c>
      <c r="D84" s="15">
        <f t="shared" si="24"/>
        <v>2.4692307692307693</v>
      </c>
      <c r="E84" s="16">
        <f t="shared" si="25"/>
        <v>26.75</v>
      </c>
      <c r="F84" s="16">
        <f t="shared" si="26"/>
        <v>5.35</v>
      </c>
      <c r="G84" s="16">
        <f t="shared" si="27"/>
        <v>1.2346153846153847</v>
      </c>
      <c r="H84" s="15">
        <f t="shared" si="28"/>
        <v>17.833333333333332</v>
      </c>
      <c r="I84" s="15">
        <f t="shared" si="29"/>
        <v>3.5666666666666664</v>
      </c>
      <c r="J84" s="15">
        <f t="shared" si="30"/>
        <v>4.115384615384615</v>
      </c>
      <c r="K84" s="16">
        <f t="shared" si="31"/>
        <v>13.375</v>
      </c>
      <c r="L84" s="16">
        <f t="shared" si="32"/>
        <v>2.675</v>
      </c>
      <c r="M84" s="16">
        <f t="shared" si="33"/>
        <v>0.6173076923076923</v>
      </c>
      <c r="N84" s="15">
        <f t="shared" si="34"/>
        <v>10.7</v>
      </c>
      <c r="O84" s="15">
        <f t="shared" si="35"/>
        <v>2.1399999999999997</v>
      </c>
      <c r="P84" s="15">
        <f t="shared" si="36"/>
        <v>0.4938461538461538</v>
      </c>
      <c r="Q84" s="16">
        <f t="shared" si="37"/>
        <v>8.916666666666666</v>
      </c>
      <c r="R84" s="16">
        <f t="shared" si="38"/>
        <v>1.7833333333333332</v>
      </c>
      <c r="S84" s="16">
        <f t="shared" si="39"/>
        <v>0.4115384615384615</v>
      </c>
    </row>
    <row r="85" spans="1:19" ht="12.75">
      <c r="A85" s="6" t="s">
        <v>49</v>
      </c>
      <c r="B85" s="15">
        <f t="shared" si="22"/>
        <v>63</v>
      </c>
      <c r="C85" s="15">
        <f t="shared" si="23"/>
        <v>12.6</v>
      </c>
      <c r="D85" s="15">
        <f t="shared" si="24"/>
        <v>2.907692307692308</v>
      </c>
      <c r="E85" s="16">
        <f t="shared" si="25"/>
        <v>31.5</v>
      </c>
      <c r="F85" s="16">
        <f t="shared" si="26"/>
        <v>6.3</v>
      </c>
      <c r="G85" s="16">
        <f t="shared" si="27"/>
        <v>1.453846153846154</v>
      </c>
      <c r="H85" s="15">
        <f t="shared" si="28"/>
        <v>21</v>
      </c>
      <c r="I85" s="15">
        <f t="shared" si="29"/>
        <v>4.2</v>
      </c>
      <c r="J85" s="15">
        <f t="shared" si="30"/>
        <v>4.846153846153847</v>
      </c>
      <c r="K85" s="16">
        <f t="shared" si="31"/>
        <v>15.75</v>
      </c>
      <c r="L85" s="16">
        <f t="shared" si="32"/>
        <v>3.15</v>
      </c>
      <c r="M85" s="16">
        <f t="shared" si="33"/>
        <v>0.726923076923077</v>
      </c>
      <c r="N85" s="15">
        <f t="shared" si="34"/>
        <v>12.6</v>
      </c>
      <c r="O85" s="15">
        <f t="shared" si="35"/>
        <v>2.52</v>
      </c>
      <c r="P85" s="15">
        <f t="shared" si="36"/>
        <v>0.5815384615384616</v>
      </c>
      <c r="Q85" s="16">
        <f t="shared" si="37"/>
        <v>10.5</v>
      </c>
      <c r="R85" s="16">
        <f t="shared" si="38"/>
        <v>2.1</v>
      </c>
      <c r="S85" s="16">
        <f t="shared" si="39"/>
        <v>0.48461538461538467</v>
      </c>
    </row>
    <row r="86" spans="1:19" ht="12.75">
      <c r="A86" s="6" t="s">
        <v>5</v>
      </c>
      <c r="B86" s="15">
        <f t="shared" si="22"/>
        <v>40.125</v>
      </c>
      <c r="C86" s="15">
        <f t="shared" si="23"/>
        <v>8.025</v>
      </c>
      <c r="D86" s="15">
        <f t="shared" si="24"/>
        <v>1.8519230769230772</v>
      </c>
      <c r="E86" s="16">
        <f t="shared" si="25"/>
        <v>20.0625</v>
      </c>
      <c r="F86" s="16">
        <f t="shared" si="26"/>
        <v>4.0125</v>
      </c>
      <c r="G86" s="16">
        <f t="shared" si="27"/>
        <v>0.9259615384615386</v>
      </c>
      <c r="H86" s="15">
        <f t="shared" si="28"/>
        <v>13.375</v>
      </c>
      <c r="I86" s="15">
        <f t="shared" si="29"/>
        <v>2.675</v>
      </c>
      <c r="J86" s="15">
        <f t="shared" si="30"/>
        <v>3.0865384615384617</v>
      </c>
      <c r="K86" s="16">
        <f t="shared" si="31"/>
        <v>10.03125</v>
      </c>
      <c r="L86" s="16">
        <f t="shared" si="32"/>
        <v>2.00625</v>
      </c>
      <c r="M86" s="16">
        <f t="shared" si="33"/>
        <v>0.4629807692307693</v>
      </c>
      <c r="N86" s="15">
        <f t="shared" si="34"/>
        <v>8.025</v>
      </c>
      <c r="O86" s="15">
        <f t="shared" si="35"/>
        <v>1.605</v>
      </c>
      <c r="P86" s="15">
        <f t="shared" si="36"/>
        <v>0.3703846153846154</v>
      </c>
      <c r="Q86" s="16">
        <f t="shared" si="37"/>
        <v>6.6875</v>
      </c>
      <c r="R86" s="16">
        <f t="shared" si="38"/>
        <v>1.3375</v>
      </c>
      <c r="S86" s="16">
        <f t="shared" si="39"/>
        <v>0.30865384615384617</v>
      </c>
    </row>
    <row r="87" spans="1:19" ht="12.75">
      <c r="A87" s="6" t="s">
        <v>4</v>
      </c>
      <c r="B87" s="15">
        <f t="shared" si="22"/>
        <v>53.625</v>
      </c>
      <c r="C87" s="15">
        <f t="shared" si="23"/>
        <v>10.725</v>
      </c>
      <c r="D87" s="15">
        <f t="shared" si="24"/>
        <v>2.475</v>
      </c>
      <c r="E87" s="16">
        <f t="shared" si="25"/>
        <v>26.8125</v>
      </c>
      <c r="F87" s="16">
        <f t="shared" si="26"/>
        <v>5.3625</v>
      </c>
      <c r="G87" s="16">
        <f t="shared" si="27"/>
        <v>1.2375</v>
      </c>
      <c r="H87" s="15">
        <f t="shared" si="28"/>
        <v>17.875</v>
      </c>
      <c r="I87" s="15">
        <f t="shared" si="29"/>
        <v>3.575</v>
      </c>
      <c r="J87" s="15">
        <f t="shared" si="30"/>
        <v>4.125</v>
      </c>
      <c r="K87" s="16">
        <f t="shared" si="31"/>
        <v>13.40625</v>
      </c>
      <c r="L87" s="16">
        <f t="shared" si="32"/>
        <v>2.68125</v>
      </c>
      <c r="M87" s="16">
        <f t="shared" si="33"/>
        <v>0.61875</v>
      </c>
      <c r="N87" s="15">
        <f t="shared" si="34"/>
        <v>10.725</v>
      </c>
      <c r="O87" s="15">
        <f t="shared" si="35"/>
        <v>2.145</v>
      </c>
      <c r="P87" s="15">
        <f t="shared" si="36"/>
        <v>0.49500000000000005</v>
      </c>
      <c r="Q87" s="16">
        <f t="shared" si="37"/>
        <v>8.9375</v>
      </c>
      <c r="R87" s="16">
        <f t="shared" si="38"/>
        <v>1.7875</v>
      </c>
      <c r="S87" s="16">
        <f t="shared" si="39"/>
        <v>0.41250000000000003</v>
      </c>
    </row>
    <row r="88" spans="1:19" ht="12.75">
      <c r="A88" s="7" t="s">
        <v>6</v>
      </c>
      <c r="B88" s="14">
        <f>SUM(B89:B95)</f>
        <v>350.875</v>
      </c>
      <c r="C88" s="14">
        <f aca="true" t="shared" si="40" ref="C88:P88">SUM(C89:C95)</f>
        <v>70.175</v>
      </c>
      <c r="D88" s="14">
        <f t="shared" si="40"/>
        <v>16.19423076923077</v>
      </c>
      <c r="E88" s="14">
        <f t="shared" si="40"/>
        <v>175.4375</v>
      </c>
      <c r="F88" s="14">
        <f t="shared" si="40"/>
        <v>35.0875</v>
      </c>
      <c r="G88" s="14">
        <f t="shared" si="40"/>
        <v>8.097115384615385</v>
      </c>
      <c r="H88" s="14">
        <f t="shared" si="40"/>
        <v>116.95833333333333</v>
      </c>
      <c r="I88" s="14">
        <f t="shared" si="40"/>
        <v>23.391666666666666</v>
      </c>
      <c r="J88" s="14">
        <f t="shared" si="40"/>
        <v>26.990384615384617</v>
      </c>
      <c r="K88" s="14">
        <f t="shared" si="40"/>
        <v>87.71875</v>
      </c>
      <c r="L88" s="14">
        <f t="shared" si="40"/>
        <v>17.54375</v>
      </c>
      <c r="M88" s="14">
        <f t="shared" si="40"/>
        <v>4.048557692307693</v>
      </c>
      <c r="N88" s="14">
        <f t="shared" si="40"/>
        <v>70.175</v>
      </c>
      <c r="O88" s="14">
        <f t="shared" si="40"/>
        <v>14.035000000000002</v>
      </c>
      <c r="P88" s="14">
        <f t="shared" si="40"/>
        <v>3.2388461538461546</v>
      </c>
      <c r="Q88" s="10">
        <f>SUM(Q89:Q95)</f>
        <v>58.479166666666664</v>
      </c>
      <c r="R88" s="10">
        <f>SUM(R89:R95)</f>
        <v>11.695833333333333</v>
      </c>
      <c r="S88" s="10">
        <f>SUM(S89:S95)</f>
        <v>2.6990384615384615</v>
      </c>
    </row>
    <row r="89" spans="1:19" ht="12.75">
      <c r="A89" s="6" t="s">
        <v>7</v>
      </c>
      <c r="B89" s="15">
        <f t="shared" si="22"/>
        <v>43.375</v>
      </c>
      <c r="C89" s="15">
        <f aca="true" t="shared" si="41" ref="C89:C95">B89/5</f>
        <v>8.675</v>
      </c>
      <c r="D89" s="15">
        <f aca="true" t="shared" si="42" ref="D89:D95">C89/(52/12)</f>
        <v>2.0019230769230774</v>
      </c>
      <c r="E89" s="16">
        <f t="shared" si="25"/>
        <v>21.6875</v>
      </c>
      <c r="F89" s="16">
        <f aca="true" t="shared" si="43" ref="F89:F95">E89/5</f>
        <v>4.3375</v>
      </c>
      <c r="G89" s="16">
        <f aca="true" t="shared" si="44" ref="G89:G95">F89/(52/12)</f>
        <v>1.0009615384615387</v>
      </c>
      <c r="H89" s="15">
        <f t="shared" si="28"/>
        <v>14.458333333333334</v>
      </c>
      <c r="I89" s="15">
        <f aca="true" t="shared" si="45" ref="I89:I95">H89/5</f>
        <v>2.8916666666666666</v>
      </c>
      <c r="J89" s="15">
        <f aca="true" t="shared" si="46" ref="J89:J95">H89/(52/12)</f>
        <v>3.336538461538462</v>
      </c>
      <c r="K89" s="16">
        <f t="shared" si="31"/>
        <v>10.84375</v>
      </c>
      <c r="L89" s="16">
        <f aca="true" t="shared" si="47" ref="L89:L95">K89/5</f>
        <v>2.16875</v>
      </c>
      <c r="M89" s="16">
        <f aca="true" t="shared" si="48" ref="M89:M95">L89/(52/12)</f>
        <v>0.5004807692307693</v>
      </c>
      <c r="N89" s="15">
        <f t="shared" si="34"/>
        <v>8.675</v>
      </c>
      <c r="O89" s="15">
        <f aca="true" t="shared" si="49" ref="O89:O95">N89/5</f>
        <v>1.735</v>
      </c>
      <c r="P89" s="15">
        <f aca="true" t="shared" si="50" ref="P89:P95">O89/(52/12)</f>
        <v>0.40038461538461545</v>
      </c>
      <c r="Q89" s="16">
        <f t="shared" si="37"/>
        <v>7.229166666666667</v>
      </c>
      <c r="R89" s="16">
        <f aca="true" t="shared" si="51" ref="R89:R95">Q89/5</f>
        <v>1.4458333333333333</v>
      </c>
      <c r="S89" s="16">
        <f aca="true" t="shared" si="52" ref="S89:S95">R89/(52/12)</f>
        <v>0.3336538461538462</v>
      </c>
    </row>
    <row r="90" spans="1:19" ht="12.75">
      <c r="A90" s="6" t="s">
        <v>8</v>
      </c>
      <c r="B90" s="15">
        <f t="shared" si="22"/>
        <v>38.75</v>
      </c>
      <c r="C90" s="15">
        <f t="shared" si="41"/>
        <v>7.75</v>
      </c>
      <c r="D90" s="15">
        <f t="shared" si="42"/>
        <v>1.7884615384615385</v>
      </c>
      <c r="E90" s="16">
        <f t="shared" si="25"/>
        <v>19.375</v>
      </c>
      <c r="F90" s="16">
        <f t="shared" si="43"/>
        <v>3.875</v>
      </c>
      <c r="G90" s="16">
        <f t="shared" si="44"/>
        <v>0.8942307692307693</v>
      </c>
      <c r="H90" s="15">
        <f t="shared" si="28"/>
        <v>12.916666666666666</v>
      </c>
      <c r="I90" s="15">
        <f t="shared" si="45"/>
        <v>2.583333333333333</v>
      </c>
      <c r="J90" s="15">
        <f t="shared" si="46"/>
        <v>2.980769230769231</v>
      </c>
      <c r="K90" s="16">
        <f t="shared" si="31"/>
        <v>9.6875</v>
      </c>
      <c r="L90" s="16">
        <f t="shared" si="47"/>
        <v>1.9375</v>
      </c>
      <c r="M90" s="16">
        <f t="shared" si="48"/>
        <v>0.44711538461538464</v>
      </c>
      <c r="N90" s="15">
        <f t="shared" si="34"/>
        <v>7.75</v>
      </c>
      <c r="O90" s="15">
        <f t="shared" si="49"/>
        <v>1.55</v>
      </c>
      <c r="P90" s="15">
        <f t="shared" si="50"/>
        <v>0.35769230769230775</v>
      </c>
      <c r="Q90" s="16">
        <f t="shared" si="37"/>
        <v>6.458333333333333</v>
      </c>
      <c r="R90" s="16">
        <f t="shared" si="51"/>
        <v>1.2916666666666665</v>
      </c>
      <c r="S90" s="16">
        <f t="shared" si="52"/>
        <v>0.2980769230769231</v>
      </c>
    </row>
    <row r="91" spans="1:19" ht="12.75">
      <c r="A91" s="6" t="s">
        <v>9</v>
      </c>
      <c r="B91" s="15">
        <f t="shared" si="22"/>
        <v>50.125</v>
      </c>
      <c r="C91" s="15">
        <f t="shared" si="41"/>
        <v>10.025</v>
      </c>
      <c r="D91" s="15">
        <f t="shared" si="42"/>
        <v>2.3134615384615387</v>
      </c>
      <c r="E91" s="16">
        <f t="shared" si="25"/>
        <v>25.0625</v>
      </c>
      <c r="F91" s="16">
        <f t="shared" si="43"/>
        <v>5.0125</v>
      </c>
      <c r="G91" s="16">
        <f t="shared" si="44"/>
        <v>1.1567307692307693</v>
      </c>
      <c r="H91" s="15">
        <f t="shared" si="28"/>
        <v>16.708333333333332</v>
      </c>
      <c r="I91" s="15">
        <f t="shared" si="45"/>
        <v>3.3416666666666663</v>
      </c>
      <c r="J91" s="15">
        <f t="shared" si="46"/>
        <v>3.855769230769231</v>
      </c>
      <c r="K91" s="16">
        <f t="shared" si="31"/>
        <v>12.53125</v>
      </c>
      <c r="L91" s="16">
        <f t="shared" si="47"/>
        <v>2.50625</v>
      </c>
      <c r="M91" s="16">
        <f t="shared" si="48"/>
        <v>0.5783653846153847</v>
      </c>
      <c r="N91" s="15">
        <f t="shared" si="34"/>
        <v>10.025</v>
      </c>
      <c r="O91" s="15">
        <f t="shared" si="49"/>
        <v>2.005</v>
      </c>
      <c r="P91" s="15">
        <f t="shared" si="50"/>
        <v>0.4626923076923077</v>
      </c>
      <c r="Q91" s="16">
        <f t="shared" si="37"/>
        <v>8.354166666666666</v>
      </c>
      <c r="R91" s="16">
        <f t="shared" si="51"/>
        <v>1.6708333333333332</v>
      </c>
      <c r="S91" s="16">
        <f t="shared" si="52"/>
        <v>0.38557692307692304</v>
      </c>
    </row>
    <row r="92" spans="1:19" ht="12.75">
      <c r="A92" s="6" t="s">
        <v>10</v>
      </c>
      <c r="B92" s="15">
        <f t="shared" si="22"/>
        <v>66.375</v>
      </c>
      <c r="C92" s="15">
        <f t="shared" si="41"/>
        <v>13.275</v>
      </c>
      <c r="D92" s="15">
        <f t="shared" si="42"/>
        <v>3.0634615384615387</v>
      </c>
      <c r="E92" s="16">
        <f t="shared" si="25"/>
        <v>33.1875</v>
      </c>
      <c r="F92" s="16">
        <f t="shared" si="43"/>
        <v>6.6375</v>
      </c>
      <c r="G92" s="16">
        <f t="shared" si="44"/>
        <v>1.5317307692307693</v>
      </c>
      <c r="H92" s="15">
        <f t="shared" si="28"/>
        <v>22.125</v>
      </c>
      <c r="I92" s="15">
        <f t="shared" si="45"/>
        <v>4.425</v>
      </c>
      <c r="J92" s="15">
        <f t="shared" si="46"/>
        <v>5.105769230769231</v>
      </c>
      <c r="K92" s="16">
        <f t="shared" si="31"/>
        <v>16.59375</v>
      </c>
      <c r="L92" s="16">
        <f t="shared" si="47"/>
        <v>3.31875</v>
      </c>
      <c r="M92" s="16">
        <f t="shared" si="48"/>
        <v>0.7658653846153847</v>
      </c>
      <c r="N92" s="15">
        <f t="shared" si="34"/>
        <v>13.275</v>
      </c>
      <c r="O92" s="15">
        <f t="shared" si="49"/>
        <v>2.6550000000000002</v>
      </c>
      <c r="P92" s="15">
        <f t="shared" si="50"/>
        <v>0.6126923076923078</v>
      </c>
      <c r="Q92" s="16">
        <f t="shared" si="37"/>
        <v>11.0625</v>
      </c>
      <c r="R92" s="16">
        <f t="shared" si="51"/>
        <v>2.2125</v>
      </c>
      <c r="S92" s="16">
        <f t="shared" si="52"/>
        <v>0.510576923076923</v>
      </c>
    </row>
    <row r="93" spans="1:19" ht="12.75">
      <c r="A93" s="6" t="s">
        <v>11</v>
      </c>
      <c r="B93" s="15">
        <f t="shared" si="22"/>
        <v>87.375</v>
      </c>
      <c r="C93" s="15">
        <f t="shared" si="41"/>
        <v>17.475</v>
      </c>
      <c r="D93" s="15">
        <f t="shared" si="42"/>
        <v>4.032692307692308</v>
      </c>
      <c r="E93" s="16">
        <f t="shared" si="25"/>
        <v>43.6875</v>
      </c>
      <c r="F93" s="16">
        <f t="shared" si="43"/>
        <v>8.7375</v>
      </c>
      <c r="G93" s="16">
        <f t="shared" si="44"/>
        <v>2.016346153846154</v>
      </c>
      <c r="H93" s="15">
        <f t="shared" si="28"/>
        <v>29.125</v>
      </c>
      <c r="I93" s="15">
        <f t="shared" si="45"/>
        <v>5.825</v>
      </c>
      <c r="J93" s="15">
        <f t="shared" si="46"/>
        <v>6.721153846153847</v>
      </c>
      <c r="K93" s="16">
        <f t="shared" si="31"/>
        <v>21.84375</v>
      </c>
      <c r="L93" s="16">
        <f t="shared" si="47"/>
        <v>4.36875</v>
      </c>
      <c r="M93" s="16">
        <f t="shared" si="48"/>
        <v>1.008173076923077</v>
      </c>
      <c r="N93" s="15">
        <f t="shared" si="34"/>
        <v>17.475</v>
      </c>
      <c r="O93" s="15">
        <f t="shared" si="49"/>
        <v>3.495</v>
      </c>
      <c r="P93" s="15">
        <f t="shared" si="50"/>
        <v>0.8065384615384616</v>
      </c>
      <c r="Q93" s="16">
        <f t="shared" si="37"/>
        <v>14.5625</v>
      </c>
      <c r="R93" s="16">
        <f t="shared" si="51"/>
        <v>2.9125</v>
      </c>
      <c r="S93" s="16">
        <f t="shared" si="52"/>
        <v>0.6721153846153847</v>
      </c>
    </row>
    <row r="94" spans="1:19" ht="12.75">
      <c r="A94" s="6" t="s">
        <v>12</v>
      </c>
      <c r="B94" s="15">
        <f t="shared" si="22"/>
        <v>42.125</v>
      </c>
      <c r="C94" s="15">
        <f t="shared" si="41"/>
        <v>8.425</v>
      </c>
      <c r="D94" s="15">
        <f t="shared" si="42"/>
        <v>1.9442307692307694</v>
      </c>
      <c r="E94" s="16">
        <f t="shared" si="25"/>
        <v>21.0625</v>
      </c>
      <c r="F94" s="16">
        <f t="shared" si="43"/>
        <v>4.2125</v>
      </c>
      <c r="G94" s="16">
        <f t="shared" si="44"/>
        <v>0.9721153846153847</v>
      </c>
      <c r="H94" s="15">
        <f t="shared" si="28"/>
        <v>14.041666666666666</v>
      </c>
      <c r="I94" s="15">
        <f t="shared" si="45"/>
        <v>2.808333333333333</v>
      </c>
      <c r="J94" s="15">
        <f t="shared" si="46"/>
        <v>3.2403846153846154</v>
      </c>
      <c r="K94" s="16">
        <f t="shared" si="31"/>
        <v>10.53125</v>
      </c>
      <c r="L94" s="16">
        <f t="shared" si="47"/>
        <v>2.10625</v>
      </c>
      <c r="M94" s="16">
        <f t="shared" si="48"/>
        <v>0.48605769230769236</v>
      </c>
      <c r="N94" s="15">
        <f t="shared" si="34"/>
        <v>8.425</v>
      </c>
      <c r="O94" s="15">
        <f t="shared" si="49"/>
        <v>1.685</v>
      </c>
      <c r="P94" s="15">
        <f t="shared" si="50"/>
        <v>0.3888461538461539</v>
      </c>
      <c r="Q94" s="16">
        <f t="shared" si="37"/>
        <v>7.020833333333333</v>
      </c>
      <c r="R94" s="16">
        <f t="shared" si="51"/>
        <v>1.4041666666666666</v>
      </c>
      <c r="S94" s="16">
        <f t="shared" si="52"/>
        <v>0.32403846153846155</v>
      </c>
    </row>
    <row r="95" spans="1:19" ht="12.75">
      <c r="A95" s="6" t="s">
        <v>13</v>
      </c>
      <c r="B95" s="15">
        <f t="shared" si="22"/>
        <v>22.75</v>
      </c>
      <c r="C95" s="15">
        <f t="shared" si="41"/>
        <v>4.55</v>
      </c>
      <c r="D95" s="15">
        <f t="shared" si="42"/>
        <v>1.05</v>
      </c>
      <c r="E95" s="16">
        <f t="shared" si="25"/>
        <v>11.375</v>
      </c>
      <c r="F95" s="16">
        <f t="shared" si="43"/>
        <v>2.275</v>
      </c>
      <c r="G95" s="16">
        <f t="shared" si="44"/>
        <v>0.525</v>
      </c>
      <c r="H95" s="15">
        <f t="shared" si="28"/>
        <v>7.583333333333333</v>
      </c>
      <c r="I95" s="15">
        <f t="shared" si="45"/>
        <v>1.5166666666666666</v>
      </c>
      <c r="J95" s="15">
        <f t="shared" si="46"/>
        <v>1.75</v>
      </c>
      <c r="K95" s="16">
        <f t="shared" si="31"/>
        <v>5.6875</v>
      </c>
      <c r="L95" s="16">
        <f t="shared" si="47"/>
        <v>1.1375</v>
      </c>
      <c r="M95" s="16">
        <f t="shared" si="48"/>
        <v>0.2625</v>
      </c>
      <c r="N95" s="15">
        <f t="shared" si="34"/>
        <v>4.55</v>
      </c>
      <c r="O95" s="15">
        <f t="shared" si="49"/>
        <v>0.9099999999999999</v>
      </c>
      <c r="P95" s="15">
        <f t="shared" si="50"/>
        <v>0.21</v>
      </c>
      <c r="Q95" s="16">
        <f t="shared" si="37"/>
        <v>3.7916666666666665</v>
      </c>
      <c r="R95" s="16">
        <f t="shared" si="51"/>
        <v>0.7583333333333333</v>
      </c>
      <c r="S95" s="16">
        <f t="shared" si="52"/>
        <v>0.17500000000000002</v>
      </c>
    </row>
    <row r="96" spans="1:19" ht="12.75">
      <c r="A96" s="7" t="s">
        <v>14</v>
      </c>
      <c r="B96" s="14">
        <f>SUM(B97:B98)</f>
        <v>79</v>
      </c>
      <c r="C96" s="14">
        <f aca="true" t="shared" si="53" ref="C96:P96">SUM(C97:C98)</f>
        <v>15.8</v>
      </c>
      <c r="D96" s="14">
        <f t="shared" si="53"/>
        <v>3.646153846153846</v>
      </c>
      <c r="E96" s="14">
        <f t="shared" si="53"/>
        <v>39.5</v>
      </c>
      <c r="F96" s="14">
        <f t="shared" si="53"/>
        <v>7.9</v>
      </c>
      <c r="G96" s="14">
        <f t="shared" si="53"/>
        <v>1.823076923076923</v>
      </c>
      <c r="H96" s="14">
        <f t="shared" si="53"/>
        <v>26.333333333333332</v>
      </c>
      <c r="I96" s="14">
        <f t="shared" si="53"/>
        <v>5.266666666666666</v>
      </c>
      <c r="J96" s="14">
        <f t="shared" si="53"/>
        <v>6.076923076923077</v>
      </c>
      <c r="K96" s="14">
        <f t="shared" si="53"/>
        <v>19.75</v>
      </c>
      <c r="L96" s="14">
        <f t="shared" si="53"/>
        <v>3.95</v>
      </c>
      <c r="M96" s="14">
        <f t="shared" si="53"/>
        <v>0.9115384615384615</v>
      </c>
      <c r="N96" s="14">
        <f t="shared" si="53"/>
        <v>15.8</v>
      </c>
      <c r="O96" s="14">
        <f t="shared" si="53"/>
        <v>3.16</v>
      </c>
      <c r="P96" s="14">
        <f t="shared" si="53"/>
        <v>0.7292307692307693</v>
      </c>
      <c r="Q96" s="10">
        <f>SUM(Q97:Q98)</f>
        <v>13.166666666666666</v>
      </c>
      <c r="R96" s="10">
        <f>SUM(R97:R98)</f>
        <v>2.633333333333333</v>
      </c>
      <c r="S96" s="10">
        <f>SUM(S97:S98)</f>
        <v>0.6076923076923078</v>
      </c>
    </row>
    <row r="97" spans="1:19" ht="12.75">
      <c r="A97" s="6" t="s">
        <v>15</v>
      </c>
      <c r="B97" s="15">
        <f t="shared" si="22"/>
        <v>46.25</v>
      </c>
      <c r="C97" s="15">
        <f>B97/5</f>
        <v>9.25</v>
      </c>
      <c r="D97" s="15">
        <f>C97/(52/12)</f>
        <v>2.1346153846153846</v>
      </c>
      <c r="E97" s="16">
        <f t="shared" si="25"/>
        <v>23.125</v>
      </c>
      <c r="F97" s="16">
        <f>E97/5</f>
        <v>4.625</v>
      </c>
      <c r="G97" s="16">
        <f>F97/(52/12)</f>
        <v>1.0673076923076923</v>
      </c>
      <c r="H97" s="15">
        <f t="shared" si="28"/>
        <v>15.416666666666666</v>
      </c>
      <c r="I97" s="15">
        <f>H97/5</f>
        <v>3.083333333333333</v>
      </c>
      <c r="J97" s="15">
        <f>H97/(52/12)</f>
        <v>3.557692307692308</v>
      </c>
      <c r="K97" s="16">
        <f t="shared" si="31"/>
        <v>11.5625</v>
      </c>
      <c r="L97" s="16">
        <f>K97/5</f>
        <v>2.3125</v>
      </c>
      <c r="M97" s="16">
        <f>L97/(52/12)</f>
        <v>0.5336538461538461</v>
      </c>
      <c r="N97" s="15">
        <f t="shared" si="34"/>
        <v>9.25</v>
      </c>
      <c r="O97" s="15">
        <f>N97/5</f>
        <v>1.85</v>
      </c>
      <c r="P97" s="15">
        <f>O97/(52/12)</f>
        <v>0.42692307692307696</v>
      </c>
      <c r="Q97" s="16">
        <f t="shared" si="37"/>
        <v>7.708333333333333</v>
      </c>
      <c r="R97" s="16">
        <f>Q97/5</f>
        <v>1.5416666666666665</v>
      </c>
      <c r="S97" s="16">
        <f>R97/(52/12)</f>
        <v>0.3557692307692308</v>
      </c>
    </row>
    <row r="98" spans="1:19" ht="12.75">
      <c r="A98" s="6" t="s">
        <v>16</v>
      </c>
      <c r="B98" s="15">
        <f t="shared" si="22"/>
        <v>32.75</v>
      </c>
      <c r="C98" s="15">
        <f>B98/5</f>
        <v>6.55</v>
      </c>
      <c r="D98" s="15">
        <f>C98/(52/12)</f>
        <v>1.5115384615384615</v>
      </c>
      <c r="E98" s="16">
        <f t="shared" si="25"/>
        <v>16.375</v>
      </c>
      <c r="F98" s="16">
        <f>E98/5</f>
        <v>3.275</v>
      </c>
      <c r="G98" s="16">
        <f>F98/(52/12)</f>
        <v>0.7557692307692307</v>
      </c>
      <c r="H98" s="15">
        <f t="shared" si="28"/>
        <v>10.916666666666666</v>
      </c>
      <c r="I98" s="15">
        <f>H98/5</f>
        <v>2.183333333333333</v>
      </c>
      <c r="J98" s="15">
        <f>H98/(52/12)</f>
        <v>2.519230769230769</v>
      </c>
      <c r="K98" s="16">
        <f t="shared" si="31"/>
        <v>8.1875</v>
      </c>
      <c r="L98" s="16">
        <f>K98/5</f>
        <v>1.6375</v>
      </c>
      <c r="M98" s="16">
        <f>L98/(52/12)</f>
        <v>0.3778846153846154</v>
      </c>
      <c r="N98" s="15">
        <f t="shared" si="34"/>
        <v>6.55</v>
      </c>
      <c r="O98" s="15">
        <f>N98/5</f>
        <v>1.31</v>
      </c>
      <c r="P98" s="15">
        <f>O98/(52/12)</f>
        <v>0.30230769230769233</v>
      </c>
      <c r="Q98" s="16">
        <f t="shared" si="37"/>
        <v>5.458333333333333</v>
      </c>
      <c r="R98" s="16">
        <f>Q98/5</f>
        <v>1.0916666666666666</v>
      </c>
      <c r="S98" s="16">
        <f>R98/(52/12)</f>
        <v>0.2519230769230769</v>
      </c>
    </row>
    <row r="99" spans="1:19" ht="12.75">
      <c r="A99" s="7" t="s">
        <v>17</v>
      </c>
      <c r="B99" s="14">
        <f>SUM(B100:B102)</f>
        <v>175.875</v>
      </c>
      <c r="C99" s="14">
        <f aca="true" t="shared" si="54" ref="C99:P99">SUM(C100:C102)</f>
        <v>35.175</v>
      </c>
      <c r="D99" s="14">
        <f t="shared" si="54"/>
        <v>8.117307692307692</v>
      </c>
      <c r="E99" s="14">
        <f t="shared" si="54"/>
        <v>87.9375</v>
      </c>
      <c r="F99" s="14">
        <f t="shared" si="54"/>
        <v>17.5875</v>
      </c>
      <c r="G99" s="14">
        <f t="shared" si="54"/>
        <v>4.058653846153846</v>
      </c>
      <c r="H99" s="14">
        <f t="shared" si="54"/>
        <v>58.625</v>
      </c>
      <c r="I99" s="14">
        <f t="shared" si="54"/>
        <v>11.725</v>
      </c>
      <c r="J99" s="14">
        <f t="shared" si="54"/>
        <v>13.528846153846153</v>
      </c>
      <c r="K99" s="14">
        <f t="shared" si="54"/>
        <v>43.96875</v>
      </c>
      <c r="L99" s="14">
        <f t="shared" si="54"/>
        <v>8.79375</v>
      </c>
      <c r="M99" s="14">
        <f t="shared" si="54"/>
        <v>2.029326923076923</v>
      </c>
      <c r="N99" s="14">
        <f t="shared" si="54"/>
        <v>35.175</v>
      </c>
      <c r="O99" s="14">
        <f t="shared" si="54"/>
        <v>7.034999999999999</v>
      </c>
      <c r="P99" s="14">
        <f t="shared" si="54"/>
        <v>1.6234615384615385</v>
      </c>
      <c r="Q99" s="10">
        <f>SUM(Q100:Q102)</f>
        <v>29.3125</v>
      </c>
      <c r="R99" s="10">
        <f>SUM(R100:R102)</f>
        <v>5.8625</v>
      </c>
      <c r="S99" s="10">
        <f>SUM(S100:S102)</f>
        <v>1.3528846153846152</v>
      </c>
    </row>
    <row r="100" spans="1:19" ht="12.75">
      <c r="A100" s="6" t="s">
        <v>18</v>
      </c>
      <c r="B100" s="15">
        <f t="shared" si="22"/>
        <v>56.875</v>
      </c>
      <c r="C100" s="15">
        <f>B100/5</f>
        <v>11.375</v>
      </c>
      <c r="D100" s="15">
        <f>C100/(52/12)</f>
        <v>2.625</v>
      </c>
      <c r="E100" s="16">
        <f t="shared" si="25"/>
        <v>28.4375</v>
      </c>
      <c r="F100" s="16">
        <f>E100/5</f>
        <v>5.6875</v>
      </c>
      <c r="G100" s="16">
        <f>F100/(52/12)</f>
        <v>1.3125</v>
      </c>
      <c r="H100" s="15">
        <f t="shared" si="28"/>
        <v>18.958333333333332</v>
      </c>
      <c r="I100" s="15">
        <f>H100/5</f>
        <v>3.7916666666666665</v>
      </c>
      <c r="J100" s="15">
        <f>H100/(52/12)</f>
        <v>4.375</v>
      </c>
      <c r="K100" s="16">
        <f t="shared" si="31"/>
        <v>14.21875</v>
      </c>
      <c r="L100" s="16">
        <f>K100/5</f>
        <v>2.84375</v>
      </c>
      <c r="M100" s="16">
        <f>L100/(52/12)</f>
        <v>0.65625</v>
      </c>
      <c r="N100" s="15">
        <f t="shared" si="34"/>
        <v>11.375</v>
      </c>
      <c r="O100" s="15">
        <f>N100/5</f>
        <v>2.275</v>
      </c>
      <c r="P100" s="15">
        <f>O100/(52/12)</f>
        <v>0.525</v>
      </c>
      <c r="Q100" s="16">
        <f t="shared" si="37"/>
        <v>9.479166666666666</v>
      </c>
      <c r="R100" s="16">
        <f>Q100/5</f>
        <v>1.8958333333333333</v>
      </c>
      <c r="S100" s="16">
        <f>R100/(52/12)</f>
        <v>0.4375</v>
      </c>
    </row>
    <row r="101" spans="1:19" ht="12.75">
      <c r="A101" s="6" t="s">
        <v>19</v>
      </c>
      <c r="B101" s="15">
        <f t="shared" si="22"/>
        <v>65.5</v>
      </c>
      <c r="C101" s="15">
        <f>B101/5</f>
        <v>13.1</v>
      </c>
      <c r="D101" s="15">
        <f>C101/(52/12)</f>
        <v>3.023076923076923</v>
      </c>
      <c r="E101" s="16">
        <f t="shared" si="25"/>
        <v>32.75</v>
      </c>
      <c r="F101" s="16">
        <f>E101/5</f>
        <v>6.55</v>
      </c>
      <c r="G101" s="16">
        <f>F101/(52/12)</f>
        <v>1.5115384615384615</v>
      </c>
      <c r="H101" s="15">
        <f t="shared" si="28"/>
        <v>21.833333333333332</v>
      </c>
      <c r="I101" s="15">
        <f>H101/5</f>
        <v>4.366666666666666</v>
      </c>
      <c r="J101" s="15">
        <f>H101/(52/12)</f>
        <v>5.038461538461538</v>
      </c>
      <c r="K101" s="16">
        <f t="shared" si="31"/>
        <v>16.375</v>
      </c>
      <c r="L101" s="16">
        <f>K101/5</f>
        <v>3.275</v>
      </c>
      <c r="M101" s="16">
        <f>L101/(52/12)</f>
        <v>0.7557692307692307</v>
      </c>
      <c r="N101" s="15">
        <f t="shared" si="34"/>
        <v>13.1</v>
      </c>
      <c r="O101" s="15">
        <f>N101/5</f>
        <v>2.62</v>
      </c>
      <c r="P101" s="15">
        <f>O101/(52/12)</f>
        <v>0.6046153846153847</v>
      </c>
      <c r="Q101" s="16">
        <f t="shared" si="37"/>
        <v>10.916666666666666</v>
      </c>
      <c r="R101" s="16">
        <f>Q101/5</f>
        <v>2.183333333333333</v>
      </c>
      <c r="S101" s="16">
        <f>R101/(52/12)</f>
        <v>0.5038461538461538</v>
      </c>
    </row>
    <row r="102" spans="1:19" ht="12.75">
      <c r="A102" s="6" t="s">
        <v>20</v>
      </c>
      <c r="B102" s="15">
        <f t="shared" si="22"/>
        <v>53.5</v>
      </c>
      <c r="C102" s="15">
        <f>B102/5</f>
        <v>10.7</v>
      </c>
      <c r="D102" s="15">
        <f>C102/(52/12)</f>
        <v>2.4692307692307693</v>
      </c>
      <c r="E102" s="16">
        <f t="shared" si="25"/>
        <v>26.75</v>
      </c>
      <c r="F102" s="16">
        <f>E102/5</f>
        <v>5.35</v>
      </c>
      <c r="G102" s="16">
        <f>F102/(52/12)</f>
        <v>1.2346153846153847</v>
      </c>
      <c r="H102" s="15">
        <f t="shared" si="28"/>
        <v>17.833333333333332</v>
      </c>
      <c r="I102" s="15">
        <f>H102/5</f>
        <v>3.5666666666666664</v>
      </c>
      <c r="J102" s="15">
        <f>H102/(52/12)</f>
        <v>4.115384615384615</v>
      </c>
      <c r="K102" s="16">
        <f t="shared" si="31"/>
        <v>13.375</v>
      </c>
      <c r="L102" s="16">
        <f>K102/5</f>
        <v>2.675</v>
      </c>
      <c r="M102" s="16">
        <f>L102/(52/12)</f>
        <v>0.6173076923076923</v>
      </c>
      <c r="N102" s="15">
        <f t="shared" si="34"/>
        <v>10.7</v>
      </c>
      <c r="O102" s="15">
        <f>N102/5</f>
        <v>2.1399999999999997</v>
      </c>
      <c r="P102" s="15">
        <f>O102/(52/12)</f>
        <v>0.4938461538461538</v>
      </c>
      <c r="Q102" s="16">
        <f t="shared" si="37"/>
        <v>8.916666666666666</v>
      </c>
      <c r="R102" s="16">
        <f>Q102/5</f>
        <v>1.7833333333333332</v>
      </c>
      <c r="S102" s="16">
        <f>R102/(52/12)</f>
        <v>0.4115384615384615</v>
      </c>
    </row>
    <row r="103" spans="1:19" ht="12.75" customHeight="1">
      <c r="A103" s="31" t="s">
        <v>43</v>
      </c>
      <c r="B103" s="32"/>
      <c r="C103" s="32"/>
      <c r="D103" s="32"/>
      <c r="E103" s="32"/>
      <c r="F103" s="32"/>
      <c r="G103" s="32"/>
      <c r="H103" s="32"/>
      <c r="I103" s="32"/>
      <c r="J103" s="32"/>
      <c r="K103" s="32"/>
      <c r="L103" s="32"/>
      <c r="M103" s="32"/>
      <c r="N103" s="32"/>
      <c r="O103" s="32"/>
      <c r="P103" s="32"/>
      <c r="Q103" s="32"/>
      <c r="R103" s="32"/>
      <c r="S103" s="32"/>
    </row>
  </sheetData>
  <mergeCells count="52">
    <mergeCell ref="N48:P48"/>
    <mergeCell ref="Q17:S18"/>
    <mergeCell ref="Q47:S48"/>
    <mergeCell ref="A103:S103"/>
    <mergeCell ref="A76:S76"/>
    <mergeCell ref="A77:A79"/>
    <mergeCell ref="E78:G78"/>
    <mergeCell ref="H78:J78"/>
    <mergeCell ref="K78:M78"/>
    <mergeCell ref="N78:P78"/>
    <mergeCell ref="A47:A49"/>
    <mergeCell ref="E48:G48"/>
    <mergeCell ref="H48:J48"/>
    <mergeCell ref="K48:M48"/>
    <mergeCell ref="E11:J11"/>
    <mergeCell ref="B17:P17"/>
    <mergeCell ref="B18:D18"/>
    <mergeCell ref="B47:P47"/>
    <mergeCell ref="E13:L13"/>
    <mergeCell ref="K11:L11"/>
    <mergeCell ref="A16:S16"/>
    <mergeCell ref="A17:A19"/>
    <mergeCell ref="E18:G18"/>
    <mergeCell ref="H18:J18"/>
    <mergeCell ref="E7:J7"/>
    <mergeCell ref="E8:J8"/>
    <mergeCell ref="E9:J9"/>
    <mergeCell ref="E10:J10"/>
    <mergeCell ref="E3:J3"/>
    <mergeCell ref="E4:J4"/>
    <mergeCell ref="E5:J5"/>
    <mergeCell ref="E6:J6"/>
    <mergeCell ref="E1:L2"/>
    <mergeCell ref="B78:D78"/>
    <mergeCell ref="K7:L7"/>
    <mergeCell ref="K8:L8"/>
    <mergeCell ref="K9:L9"/>
    <mergeCell ref="K10:L10"/>
    <mergeCell ref="K3:L3"/>
    <mergeCell ref="K4:L4"/>
    <mergeCell ref="K5:L5"/>
    <mergeCell ref="K6:L6"/>
    <mergeCell ref="Q78:S78"/>
    <mergeCell ref="B77:S77"/>
    <mergeCell ref="E12:J12"/>
    <mergeCell ref="K12:L12"/>
    <mergeCell ref="K18:M18"/>
    <mergeCell ref="N18:P18"/>
    <mergeCell ref="A43:S43"/>
    <mergeCell ref="B48:D48"/>
    <mergeCell ref="A46:S46"/>
    <mergeCell ref="A73:S73"/>
  </mergeCells>
  <printOptions horizontalCentered="1" verticalCentered="1"/>
  <pageMargins left="0.25" right="0.25" top="0.25" bottom="0.25" header="0.25" footer="0.25"/>
  <pageSetup horizontalDpi="600" verticalDpi="600" orientation="landscape" scale="65" r:id="rId1"/>
  <rowBreaks count="2" manualBreakCount="2">
    <brk id="44" max="18" man="1"/>
    <brk id="74" max="18" man="1"/>
  </rowBreaks>
  <ignoredErrors>
    <ignoredError sqref="B69 G58 G66:I66 G30 G32 G41 I25 I36 M28 M31:M32 M33 M36 Q36:S36 M39 P39:S39 Q28:S28 G69:J69 I58:J58 S66 J66 M58 M66 M69 P58:S58 P66:R66 P69:S69 G24 B58 B66 B88:S88 B96:S96 B99:S99" formula="1"/>
  </ignoredErrors>
</worksheet>
</file>

<file path=xl/worksheets/sheet2.xml><?xml version="1.0" encoding="utf-8"?>
<worksheet xmlns="http://schemas.openxmlformats.org/spreadsheetml/2006/main" xmlns:r="http://schemas.openxmlformats.org/officeDocument/2006/relationships">
  <dimension ref="A1:B55"/>
  <sheetViews>
    <sheetView workbookViewId="0" topLeftCell="A1">
      <selection activeCell="B4" sqref="B4"/>
    </sheetView>
  </sheetViews>
  <sheetFormatPr defaultColWidth="9.140625" defaultRowHeight="12.75"/>
  <cols>
    <col min="1" max="1" width="5.00390625" style="18" customWidth="1"/>
    <col min="2" max="2" width="85.140625" style="17" customWidth="1"/>
    <col min="3" max="16384" width="9.140625" style="17" customWidth="1"/>
  </cols>
  <sheetData>
    <row r="1" spans="1:2" ht="23.25" customHeight="1">
      <c r="A1" s="19">
        <v>0</v>
      </c>
      <c r="B1" s="24" t="s">
        <v>123</v>
      </c>
    </row>
    <row r="2" spans="1:2" ht="165" customHeight="1">
      <c r="A2" s="20"/>
      <c r="B2" s="21" t="s">
        <v>122</v>
      </c>
    </row>
    <row r="3" spans="1:2" ht="24">
      <c r="A3" s="19">
        <v>1</v>
      </c>
      <c r="B3" s="23" t="s">
        <v>124</v>
      </c>
    </row>
    <row r="4" spans="1:2" ht="51">
      <c r="A4" s="20" t="s">
        <v>60</v>
      </c>
      <c r="B4" s="21" t="s">
        <v>102</v>
      </c>
    </row>
    <row r="5" spans="1:2" ht="63.75">
      <c r="A5" s="20" t="s">
        <v>61</v>
      </c>
      <c r="B5" s="21" t="s">
        <v>103</v>
      </c>
    </row>
    <row r="6" spans="1:2" ht="63.75">
      <c r="A6" s="20" t="s">
        <v>62</v>
      </c>
      <c r="B6" s="21" t="s">
        <v>104</v>
      </c>
    </row>
    <row r="7" spans="1:2" ht="66" customHeight="1">
      <c r="A7" s="20" t="s">
        <v>63</v>
      </c>
      <c r="B7" s="21" t="s">
        <v>105</v>
      </c>
    </row>
    <row r="8" spans="1:2" ht="76.5">
      <c r="A8" s="20" t="s">
        <v>64</v>
      </c>
      <c r="B8" s="21" t="s">
        <v>106</v>
      </c>
    </row>
    <row r="9" spans="1:2" ht="67.5" customHeight="1">
      <c r="A9" s="20" t="s">
        <v>65</v>
      </c>
      <c r="B9" s="21" t="s">
        <v>107</v>
      </c>
    </row>
    <row r="10" spans="1:2" ht="67.5" customHeight="1">
      <c r="A10" s="20" t="s">
        <v>66</v>
      </c>
      <c r="B10" s="21" t="s">
        <v>111</v>
      </c>
    </row>
    <row r="11" spans="1:2" ht="66.75" customHeight="1">
      <c r="A11" s="20" t="s">
        <v>67</v>
      </c>
      <c r="B11" s="21" t="s">
        <v>108</v>
      </c>
    </row>
    <row r="12" spans="1:2" ht="66" customHeight="1">
      <c r="A12" s="20" t="s">
        <v>68</v>
      </c>
      <c r="B12" s="21" t="s">
        <v>109</v>
      </c>
    </row>
    <row r="13" spans="1:2" ht="64.5" customHeight="1">
      <c r="A13" s="20" t="s">
        <v>69</v>
      </c>
      <c r="B13" s="21" t="s">
        <v>110</v>
      </c>
    </row>
    <row r="14" spans="1:2" ht="24">
      <c r="A14" s="19">
        <v>2</v>
      </c>
      <c r="B14" s="23" t="s">
        <v>125</v>
      </c>
    </row>
    <row r="15" spans="1:2" ht="102">
      <c r="A15" s="20" t="s">
        <v>60</v>
      </c>
      <c r="B15" s="21" t="s">
        <v>119</v>
      </c>
    </row>
    <row r="16" spans="1:2" ht="38.25">
      <c r="A16" s="20" t="s">
        <v>61</v>
      </c>
      <c r="B16" s="21" t="s">
        <v>70</v>
      </c>
    </row>
    <row r="17" spans="1:2" ht="25.5">
      <c r="A17" s="20" t="s">
        <v>62</v>
      </c>
      <c r="B17" s="22" t="s">
        <v>71</v>
      </c>
    </row>
    <row r="18" spans="1:2" ht="25.5">
      <c r="A18" s="20" t="s">
        <v>63</v>
      </c>
      <c r="B18" s="22" t="s">
        <v>72</v>
      </c>
    </row>
    <row r="19" spans="1:2" ht="25.5">
      <c r="A19" s="20" t="s">
        <v>64</v>
      </c>
      <c r="B19" s="22" t="s">
        <v>73</v>
      </c>
    </row>
    <row r="20" spans="1:2" ht="25.5">
      <c r="A20" s="20" t="s">
        <v>65</v>
      </c>
      <c r="B20" s="22" t="s">
        <v>74</v>
      </c>
    </row>
    <row r="21" spans="1:2" ht="25.5">
      <c r="A21" s="20" t="s">
        <v>66</v>
      </c>
      <c r="B21" s="22" t="s">
        <v>75</v>
      </c>
    </row>
    <row r="22" spans="1:2" ht="38.25">
      <c r="A22" s="20" t="s">
        <v>67</v>
      </c>
      <c r="B22" s="22" t="s">
        <v>76</v>
      </c>
    </row>
    <row r="23" spans="1:2" ht="41.25" customHeight="1">
      <c r="A23" s="20" t="s">
        <v>68</v>
      </c>
      <c r="B23" s="21" t="s">
        <v>77</v>
      </c>
    </row>
    <row r="24" spans="1:2" ht="54.75" customHeight="1">
      <c r="A24" s="20" t="s">
        <v>69</v>
      </c>
      <c r="B24" s="21" t="s">
        <v>113</v>
      </c>
    </row>
    <row r="25" spans="1:2" ht="27" customHeight="1">
      <c r="A25" s="20" t="s">
        <v>78</v>
      </c>
      <c r="B25" s="22" t="s">
        <v>114</v>
      </c>
    </row>
    <row r="26" spans="1:2" ht="57" customHeight="1">
      <c r="A26" s="20" t="s">
        <v>79</v>
      </c>
      <c r="B26" s="21" t="s">
        <v>80</v>
      </c>
    </row>
    <row r="27" spans="1:2" ht="51">
      <c r="A27" s="20" t="s">
        <v>81</v>
      </c>
      <c r="B27" s="21" t="s">
        <v>82</v>
      </c>
    </row>
    <row r="28" spans="1:2" ht="38.25">
      <c r="A28" s="20" t="s">
        <v>83</v>
      </c>
      <c r="B28" s="22" t="s">
        <v>84</v>
      </c>
    </row>
    <row r="29" spans="1:2" ht="38.25">
      <c r="A29" s="20" t="s">
        <v>85</v>
      </c>
      <c r="B29" s="21" t="s">
        <v>86</v>
      </c>
    </row>
    <row r="30" spans="1:2" ht="24">
      <c r="A30" s="19">
        <v>3</v>
      </c>
      <c r="B30" s="23" t="s">
        <v>126</v>
      </c>
    </row>
    <row r="31" spans="1:2" ht="102">
      <c r="A31" s="20" t="s">
        <v>60</v>
      </c>
      <c r="B31" s="21" t="s">
        <v>119</v>
      </c>
    </row>
    <row r="32" spans="1:2" ht="38.25">
      <c r="A32" s="20" t="s">
        <v>61</v>
      </c>
      <c r="B32" s="21" t="s">
        <v>70</v>
      </c>
    </row>
    <row r="33" spans="1:2" ht="30" customHeight="1">
      <c r="A33" s="20" t="s">
        <v>62</v>
      </c>
      <c r="B33" s="22" t="s">
        <v>87</v>
      </c>
    </row>
    <row r="34" spans="1:2" ht="25.5">
      <c r="A34" s="20" t="s">
        <v>63</v>
      </c>
      <c r="B34" s="22" t="s">
        <v>88</v>
      </c>
    </row>
    <row r="35" spans="1:2" ht="25.5">
      <c r="A35" s="20" t="s">
        <v>64</v>
      </c>
      <c r="B35" s="22" t="s">
        <v>89</v>
      </c>
    </row>
    <row r="36" spans="1:2" ht="25.5">
      <c r="A36" s="20" t="s">
        <v>65</v>
      </c>
      <c r="B36" s="22" t="s">
        <v>112</v>
      </c>
    </row>
    <row r="37" spans="1:2" ht="27.75" customHeight="1">
      <c r="A37" s="20" t="s">
        <v>66</v>
      </c>
      <c r="B37" s="22" t="s">
        <v>90</v>
      </c>
    </row>
    <row r="38" spans="1:2" ht="51">
      <c r="A38" s="20" t="s">
        <v>67</v>
      </c>
      <c r="B38" s="21" t="s">
        <v>91</v>
      </c>
    </row>
    <row r="39" spans="1:2" ht="51">
      <c r="A39" s="20" t="s">
        <v>68</v>
      </c>
      <c r="B39" s="21" t="s">
        <v>92</v>
      </c>
    </row>
    <row r="40" spans="1:2" ht="51">
      <c r="A40" s="20" t="s">
        <v>69</v>
      </c>
      <c r="B40" s="21" t="s">
        <v>93</v>
      </c>
    </row>
    <row r="41" spans="1:2" ht="38.25">
      <c r="A41" s="20" t="s">
        <v>78</v>
      </c>
      <c r="B41" s="22" t="s">
        <v>115</v>
      </c>
    </row>
    <row r="42" spans="1:2" ht="63.75">
      <c r="A42" s="20" t="s">
        <v>79</v>
      </c>
      <c r="B42" s="21" t="s">
        <v>94</v>
      </c>
    </row>
    <row r="43" spans="1:2" ht="55.5" customHeight="1">
      <c r="A43" s="20" t="s">
        <v>81</v>
      </c>
      <c r="B43" s="21" t="s">
        <v>95</v>
      </c>
    </row>
    <row r="44" spans="1:2" ht="38.25">
      <c r="A44" s="20" t="s">
        <v>83</v>
      </c>
      <c r="B44" s="21" t="s">
        <v>96</v>
      </c>
    </row>
    <row r="45" spans="1:2" ht="40.5" customHeight="1">
      <c r="A45" s="20" t="s">
        <v>85</v>
      </c>
      <c r="B45" s="21" t="s">
        <v>97</v>
      </c>
    </row>
    <row r="46" spans="1:2" ht="24">
      <c r="A46" s="19">
        <v>4</v>
      </c>
      <c r="B46" s="23" t="s">
        <v>127</v>
      </c>
    </row>
    <row r="47" spans="1:2" ht="102">
      <c r="A47" s="20" t="s">
        <v>60</v>
      </c>
      <c r="B47" s="21" t="s">
        <v>119</v>
      </c>
    </row>
    <row r="48" spans="1:2" ht="38.25">
      <c r="A48" s="20" t="s">
        <v>61</v>
      </c>
      <c r="B48" s="22" t="s">
        <v>98</v>
      </c>
    </row>
    <row r="49" spans="1:2" ht="67.5" customHeight="1">
      <c r="A49" s="20" t="s">
        <v>62</v>
      </c>
      <c r="B49" s="21" t="s">
        <v>116</v>
      </c>
    </row>
    <row r="50" spans="1:2" ht="30.75" customHeight="1">
      <c r="A50" s="20" t="s">
        <v>63</v>
      </c>
      <c r="B50" s="21" t="s">
        <v>120</v>
      </c>
    </row>
    <row r="51" spans="1:2" ht="42" customHeight="1">
      <c r="A51" s="20" t="s">
        <v>64</v>
      </c>
      <c r="B51" s="21" t="s">
        <v>121</v>
      </c>
    </row>
    <row r="52" spans="1:2" ht="63.75">
      <c r="A52" s="20" t="s">
        <v>65</v>
      </c>
      <c r="B52" s="21" t="s">
        <v>117</v>
      </c>
    </row>
    <row r="53" spans="1:2" ht="63.75">
      <c r="A53" s="20" t="s">
        <v>66</v>
      </c>
      <c r="B53" s="21" t="s">
        <v>99</v>
      </c>
    </row>
    <row r="54" spans="1:2" ht="41.25" customHeight="1">
      <c r="A54" s="20" t="s">
        <v>67</v>
      </c>
      <c r="B54" s="21" t="s">
        <v>100</v>
      </c>
    </row>
    <row r="55" spans="1:2" ht="51">
      <c r="A55" s="20" t="s">
        <v>68</v>
      </c>
      <c r="B55" s="21" t="s">
        <v>101</v>
      </c>
    </row>
    <row r="56" 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Steve Buda</cp:lastModifiedBy>
  <cp:lastPrinted>2003-12-26T02:30:29Z</cp:lastPrinted>
  <dcterms:created xsi:type="dcterms:W3CDTF">2003-12-16T23:28:56Z</dcterms:created>
  <dcterms:modified xsi:type="dcterms:W3CDTF">2004-01-09T18:55:13Z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-486181561</vt:i4>
  </property>
  <property fmtid="{D5CDD505-2E9C-101B-9397-08002B2CF9AE}" pid="3" name="_EmailSubject">
    <vt:lpwstr>Free WAV material for Rico</vt:lpwstr>
  </property>
  <property fmtid="{D5CDD505-2E9C-101B-9397-08002B2CF9AE}" pid="4" name="_AuthorEmail">
    <vt:lpwstr>sbuda@jrosspub.com</vt:lpwstr>
  </property>
  <property fmtid="{D5CDD505-2E9C-101B-9397-08002B2CF9AE}" pid="5" name="_AuthorEmailDisplayName">
    <vt:lpwstr>Steve Buda</vt:lpwstr>
  </property>
  <property fmtid="{D5CDD505-2E9C-101B-9397-08002B2CF9AE}" pid="6" name="_PreviousAdHocReviewCycleID">
    <vt:i4>-764365142</vt:i4>
  </property>
</Properties>
</file>