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ROI Model High Level" sheetId="1" r:id="rId1"/>
    <sheet name="Instructions" sheetId="2" r:id="rId2"/>
  </sheets>
  <definedNames>
    <definedName name="_xlnm.Print_Area" localSheetId="0">'ROI Model High Level'!$A$1:$J$182</definedName>
  </definedNames>
  <calcPr fullCalcOnLoad="1"/>
</workbook>
</file>

<file path=xl/sharedStrings.xml><?xml version="1.0" encoding="utf-8"?>
<sst xmlns="http://schemas.openxmlformats.org/spreadsheetml/2006/main" count="375" uniqueCount="159">
  <si>
    <r>
      <t>Total Costs-The Total Costs are the sum of the Inspections, Training, Process, Preparation, Appraisal, and Audit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</si>
  <si>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Total Benefits-The Total Benefits are calculated by subtracting the New Costs from the Old Costs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</si>
  <si>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t>
    </r>
  </si>
  <si>
    <r>
      <t>Costs-The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come from Table 4-Cost and Benefit Summary.</t>
    </r>
  </si>
  <si>
    <r>
      <t>Benefits-The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come from Table 4-Cost and Benefit Summary.</t>
    </r>
  </si>
  <si>
    <r>
      <t>NPV-The NPV is calculated by evaluating the Costs and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NPV Formula.</t>
    </r>
  </si>
  <si>
    <r>
      <t>B/CR-The B/CR is calculated by evaluating the NPV and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B/CR Formula.</t>
    </r>
  </si>
  <si>
    <r>
      <t>ROI%-The ROI% is calculated by evaluating the NPV and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ROI% Formula.</t>
    </r>
  </si>
  <si>
    <r>
      <t>BEP-The BEP is calculated by evaluating the Costs against the Old Costs and New Costs from Table 4-Cost and Benefit Summary,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BEP Formula.</t>
    </r>
  </si>
  <si>
    <r>
      <t>Cost/Person-The Cost/Person is calculated by evaluating the Costs against the Team Size from Table 1-Cost Model Inputs,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Cost/Person Formula.</t>
    </r>
  </si>
  <si>
    <r>
      <t>Costs-The Costs are calculated by normalizing the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</si>
  <si>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Benefits-The Benefits are calculated by normalizing the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</si>
  <si>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NPV-The NPV is calculated by normalizing the NPV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</si>
  <si>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B/CR-The B/CR is calculated by normalizing the B/CR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</si>
  <si>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ROI%-The ROI% is calculated by normalizing the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</si>
  <si>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BEP-The BEP is calculated by normalizing the BEP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</si>
  <si>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Cost/Person-The Cost/Person is calculated by normalizing the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</si>
  <si>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6-ROI Summary (Normalized).</t>
    </r>
  </si>
  <si>
    <r>
      <t>Costs-The Costs are graphed from the normalized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</si>
  <si>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Benefits-The Benefits are graphed from the normalized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</si>
  <si>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NPV-The NPV is graphed from the normalized NPV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</si>
  <si>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B/CR-The B/CR is graphed from the normalized B/CR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</si>
  <si>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ROI%-The ROI% is graphed from the normalized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</si>
  <si>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BEP-The BEP is graphed from the normalized BEP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</si>
  <si>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Cost/Person-The Cost/Person is graphed from the normalized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</si>
  <si>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ROI%-The ROI% is graphed from the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5-ROI Summary.</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</si>
  <si>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</si>
  <si>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Cost/Person-The Cost/Person is graphed from the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5-ROI Summary.</t>
    </r>
  </si>
  <si>
    <t>ISO 9001</t>
  </si>
  <si>
    <t>Costs</t>
  </si>
  <si>
    <t>Benefits</t>
  </si>
  <si>
    <t>NPV</t>
  </si>
  <si>
    <t>B/CR</t>
  </si>
  <si>
    <t>BEP</t>
  </si>
  <si>
    <r>
      <t>CMMI</t>
    </r>
    <r>
      <rPr>
        <b/>
        <vertAlign val="superscript"/>
        <sz val="10"/>
        <rFont val="Times New Roman"/>
        <family val="1"/>
      </rPr>
      <t>®</t>
    </r>
  </si>
  <si>
    <r>
      <t>SW-CMM</t>
    </r>
    <r>
      <rPr>
        <b/>
        <vertAlign val="superscript"/>
        <sz val="10"/>
        <rFont val="Times New Roman"/>
        <family val="1"/>
      </rPr>
      <t>®</t>
    </r>
  </si>
  <si>
    <r>
      <t>PSP</t>
    </r>
    <r>
      <rPr>
        <b/>
        <vertAlign val="superscript"/>
        <sz val="10"/>
        <rFont val="Times New Roman"/>
        <family val="1"/>
      </rPr>
      <t>sm</t>
    </r>
  </si>
  <si>
    <r>
      <t>TSP</t>
    </r>
    <r>
      <rPr>
        <b/>
        <vertAlign val="superscript"/>
        <sz val="10"/>
        <rFont val="Times New Roman"/>
        <family val="1"/>
      </rPr>
      <t>sm</t>
    </r>
  </si>
  <si>
    <t>Inspections</t>
  </si>
  <si>
    <t>Factor</t>
  </si>
  <si>
    <t>Preparation</t>
  </si>
  <si>
    <t>Audit</t>
  </si>
  <si>
    <t>Training</t>
  </si>
  <si>
    <t>Old Costs</t>
  </si>
  <si>
    <t>New Costs</t>
  </si>
  <si>
    <t>Method</t>
  </si>
  <si>
    <t>Hours</t>
  </si>
  <si>
    <t>Cost</t>
  </si>
  <si>
    <t>Process</t>
  </si>
  <si>
    <t>Appraisal</t>
  </si>
  <si>
    <t>n/a</t>
  </si>
  <si>
    <t>Cost/Person</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</si>
  <si>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</si>
  <si>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t>
    </r>
  </si>
  <si>
    <t>Cost/Benefit Model</t>
  </si>
  <si>
    <t>Type</t>
  </si>
  <si>
    <t>Review Rate</t>
  </si>
  <si>
    <t>Team Size</t>
  </si>
  <si>
    <t>LOC</t>
  </si>
  <si>
    <t>Fee</t>
  </si>
  <si>
    <t>Rate</t>
  </si>
  <si>
    <t>Expenses</t>
  </si>
  <si>
    <t>Effort</t>
  </si>
  <si>
    <t>Test Hours</t>
  </si>
  <si>
    <t>Inspection Hours</t>
  </si>
  <si>
    <t>Rework Savings</t>
  </si>
  <si>
    <t>LOC Per Hour</t>
  </si>
  <si>
    <t>No. of Projects</t>
  </si>
  <si>
    <t>Inspections (Effort)</t>
  </si>
  <si>
    <t>Inspections (Training)</t>
  </si>
  <si>
    <r>
      <t>PSP</t>
    </r>
    <r>
      <rPr>
        <b/>
        <vertAlign val="superscript"/>
        <sz val="10"/>
        <rFont val="Times New Roman"/>
        <family val="1"/>
      </rPr>
      <t>sm</t>
    </r>
    <r>
      <rPr>
        <b/>
        <sz val="10"/>
        <rFont val="Times New Roman"/>
        <family val="1"/>
      </rPr>
      <t xml:space="preserve"> (Training)</t>
    </r>
  </si>
  <si>
    <r>
      <t>TSP</t>
    </r>
    <r>
      <rPr>
        <b/>
        <vertAlign val="superscript"/>
        <sz val="10"/>
        <rFont val="Times New Roman"/>
        <family val="1"/>
      </rPr>
      <t>sm</t>
    </r>
    <r>
      <rPr>
        <b/>
        <sz val="10"/>
        <rFont val="Times New Roman"/>
        <family val="1"/>
      </rPr>
      <t xml:space="preserve"> (Training)</t>
    </r>
  </si>
  <si>
    <r>
      <t>SW-CMM</t>
    </r>
    <r>
      <rPr>
        <b/>
        <vertAlign val="superscript"/>
        <sz val="10"/>
        <rFont val="Times New Roman"/>
        <family val="1"/>
      </rPr>
      <t>®</t>
    </r>
    <r>
      <rPr>
        <b/>
        <sz val="10"/>
        <rFont val="Times New Roman"/>
        <family val="1"/>
      </rPr>
      <t xml:space="preserve"> (Process)</t>
    </r>
  </si>
  <si>
    <t>ISO 9001 (Process)</t>
  </si>
  <si>
    <r>
      <t>CMMI</t>
    </r>
    <r>
      <rPr>
        <b/>
        <vertAlign val="superscript"/>
        <sz val="10"/>
        <rFont val="Times New Roman"/>
        <family val="1"/>
      </rPr>
      <t>®</t>
    </r>
    <r>
      <rPr>
        <b/>
        <sz val="10"/>
        <rFont val="Times New Roman"/>
        <family val="1"/>
      </rPr>
      <t xml:space="preserve"> (Process)</t>
    </r>
  </si>
  <si>
    <t>LOC / (Review_Rate x 2) x (Team_Size x 4 + 1)</t>
  </si>
  <si>
    <t>Team_Size x (Fee / Rate + Hours)</t>
  </si>
  <si>
    <t>Team_Size x ((Fee + Expenses) / Rate + Hours)</t>
  </si>
  <si>
    <t>Team_Size x ((Fee + Expenses) / Rate + Hours) + PSP</t>
  </si>
  <si>
    <t>561 + 1,176 x Number_of_Projects</t>
  </si>
  <si>
    <t>546 + 560 x Number_of_Projects</t>
  </si>
  <si>
    <t>(10,826 + 8,008 x Number_of_Projects) / 2</t>
  </si>
  <si>
    <t>LOC x 10.51 - Test_Hours x 9</t>
  </si>
  <si>
    <t>LOC x 10.51 - Inspection_Hours x 99 - Test_Hours x 9</t>
  </si>
  <si>
    <t>LOC x (10 + Effort) - Inspection_Hours x 99 - Test_Hours x 9</t>
  </si>
  <si>
    <t>LOC x (10 + Effort) - Test_Hours x 9 - Rework_Savings</t>
  </si>
  <si>
    <t>LOC / LOC_Per_Hour</t>
  </si>
  <si>
    <t>ROI%</t>
  </si>
  <si>
    <t>1. Cost Model Inputs</t>
  </si>
  <si>
    <t>2. Benefit Model Inputs</t>
  </si>
  <si>
    <t>4. Cost and Benefit Summary</t>
  </si>
  <si>
    <t>8. ROI% Histogram</t>
  </si>
  <si>
    <t>9. Cost/Benefit/ROI% Histogram (Normalized)</t>
  </si>
  <si>
    <t>10. Cost Per Person Histogram</t>
  </si>
  <si>
    <t>5. ROI Summary</t>
  </si>
  <si>
    <t>6. ROI Summary (Normalized)</t>
  </si>
  <si>
    <t>Metric</t>
  </si>
  <si>
    <t>Sum (Costs)</t>
  </si>
  <si>
    <t>Sum (Benefits)</t>
  </si>
  <si>
    <t>Benefits / (1 + Devaluation_Rate) ^ Years</t>
  </si>
  <si>
    <t>NPV / Costs</t>
  </si>
  <si>
    <t>(NPV - Costs) / Costs x 100%</t>
  </si>
  <si>
    <t>Costs / (Old_Costs / New Costs - 1)</t>
  </si>
  <si>
    <t>Costs / Team_Size</t>
  </si>
  <si>
    <t>Formula</t>
  </si>
  <si>
    <t>7. ROI Summary Histogram (Normalized)</t>
  </si>
  <si>
    <t>3. Cost and Benefit Models</t>
  </si>
  <si>
    <t>Total Costs</t>
  </si>
  <si>
    <t>Total Benefits</t>
  </si>
  <si>
    <t>ROI Model High-Level</t>
  </si>
  <si>
    <t>Cost Model Inputs</t>
  </si>
  <si>
    <t>a.</t>
  </si>
  <si>
    <t>b.</t>
  </si>
  <si>
    <t>LOC-The LOC or lines of code refers to the number of software source lines of code that are input into the Inspection (Effort) Cost Model, which outputs staff hours.</t>
  </si>
  <si>
    <t>c.</t>
  </si>
  <si>
    <t>d.</t>
  </si>
  <si>
    <t>e.</t>
  </si>
  <si>
    <t>f.</t>
  </si>
  <si>
    <t>g.</t>
  </si>
  <si>
    <t>h.</t>
  </si>
  <si>
    <t>i.</t>
  </si>
  <si>
    <t>Benefit Model Inputs</t>
  </si>
  <si>
    <t>Rework Savings-The Rework Savings refer to the number of Software Maintenance Process hours saved that are input into the ISO 9001 Benefit Model, which outputs staff hours.</t>
  </si>
  <si>
    <t>Cost and Benefit Models</t>
  </si>
  <si>
    <t>Type-The Type refers to the kind of model, which are Cost and Benefit Models.</t>
  </si>
  <si>
    <t>Cost and Benefit Summary</t>
  </si>
  <si>
    <t>ROI Summary</t>
  </si>
  <si>
    <t>Metric-The Metric refers to one of the six types of ROI metrics: Costs, Benefits, NPV, B/CR, ROI%, BEP, and Cost/Person.</t>
  </si>
  <si>
    <t>Formula-The Formula refers to one of the parametric ROI equations for Costs, Benefits, NPV, B/CR, ROI%, BEP, and Cost/Person.</t>
  </si>
  <si>
    <t>j.</t>
  </si>
  <si>
    <t>ROI Summary (Normalized)</t>
  </si>
  <si>
    <t>ROI Summary Histogram (Normalized)</t>
  </si>
  <si>
    <t>ROI% Histogram</t>
  </si>
  <si>
    <t>Cost/Benefit/ROI% Histogram (Normalized)</t>
  </si>
  <si>
    <t>Cost Per Person Histogram</t>
  </si>
  <si>
    <t>Review Rate-The Review Rate refers to the number of software source lines of code to review per hour that are input into the Inspection (Effort) Cost Model, which outputs staff hours.</t>
  </si>
  <si>
    <r>
      <t>®</t>
    </r>
    <r>
      <rPr>
        <sz val="10"/>
        <rFont val="Times New Roman"/>
        <family val="1"/>
      </rPr>
      <t xml:space="preserve"> SW-CMM and CMMI are registered in the U.S. Patent and Trademark Office by Carnegie Mellon University</t>
    </r>
  </si>
  <si>
    <r>
      <t xml:space="preserve">The ROI Model High-Level is a companion to the ROI article, </t>
    </r>
    <r>
      <rPr>
        <i/>
        <sz val="10"/>
        <rFont val="Times New Roman"/>
        <family val="1"/>
      </rPr>
      <t>Practical Metrics for Return on Investment</t>
    </r>
    <r>
      <rPr>
        <sz val="10"/>
        <rFont val="Times New Roman"/>
        <family val="1"/>
      </rPr>
      <t>. It is an extremely powerful spreadsheet for estimating the ROI of the Software Inspection Process, Personal Software Processsm, Team Software Processsm, Software Capability Maturity Model</t>
    </r>
    <r>
      <rPr>
        <vertAlign val="superscript"/>
        <sz val="10"/>
        <rFont val="Times New Roman"/>
        <family val="1"/>
      </rPr>
      <t>®</t>
    </r>
    <r>
      <rPr>
        <sz val="10"/>
        <rFont val="Times New Roman"/>
        <family val="1"/>
      </rPr>
      <t>, ISO 9001, and Capability Maturity Model Integration</t>
    </r>
    <r>
      <rPr>
        <vertAlign val="superscript"/>
        <sz val="10"/>
        <rFont val="Times New Roman"/>
        <family val="1"/>
      </rPr>
      <t>®</t>
    </r>
    <r>
      <rPr>
        <sz val="10"/>
        <rFont val="Times New Roman"/>
        <family val="1"/>
      </rPr>
      <t>. It automates six ROI metrics, 14 cost and benefit models, and four ROI analyses for estimating the ROI of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And, it has four data-driven bar charts for graphically illustrating the costs, benefits, and ROI of blockbuster Software Process Improvement (SPI) methods. It contains dozens of variable input fields, which when stimulated with your population of unique data, can instantly forecast the ROI of SPI for your portfolio of software assets. It can be easily tailored and expanded to include additional cost and benefit data, an organization's unique performance characteristics, and completely new SPI methods. More importantly, it is highly extensible, and can be enhanced within minutes to include Visual Basic macros, which can automate ROI estimation to the point of utter simplicity.</t>
    </r>
  </si>
  <si>
    <r>
      <t>Method-The Method refers to the Inspections (Effort), Inspections (Training), PSP</t>
    </r>
    <r>
      <rPr>
        <vertAlign val="superscript"/>
        <sz val="10"/>
        <rFont val="Times New Roman"/>
        <family val="1"/>
      </rPr>
      <t>sm</t>
    </r>
    <r>
      <rPr>
        <sz val="10"/>
        <rFont val="Times New Roman"/>
        <family val="1"/>
      </rPr>
      <t xml:space="preserve"> (Training), TSP</t>
    </r>
    <r>
      <rPr>
        <vertAlign val="superscript"/>
        <sz val="10"/>
        <rFont val="Times New Roman"/>
        <family val="1"/>
      </rPr>
      <t>sm</t>
    </r>
    <r>
      <rPr>
        <sz val="10"/>
        <rFont val="Times New Roman"/>
        <family val="1"/>
      </rPr>
      <t xml:space="preserve"> (Training), SW-CMM</t>
    </r>
    <r>
      <rPr>
        <vertAlign val="superscript"/>
        <sz val="10"/>
        <rFont val="Times New Roman"/>
        <family val="1"/>
      </rPr>
      <t>®</t>
    </r>
    <r>
      <rPr>
        <sz val="10"/>
        <rFont val="Times New Roman"/>
        <family val="1"/>
      </rPr>
      <t xml:space="preserve"> (Process), ISO 9001 (Process), and CMMI</t>
    </r>
    <r>
      <rPr>
        <vertAlign val="superscript"/>
        <sz val="10"/>
        <rFont val="Times New Roman"/>
        <family val="1"/>
      </rPr>
      <t>®</t>
    </r>
    <r>
      <rPr>
        <sz val="10"/>
        <rFont val="Times New Roman"/>
        <family val="1"/>
      </rPr>
      <t xml:space="preserve"> (Process) Cost Models.</t>
    </r>
  </si>
  <si>
    <r>
      <t>Team Size-The Team Size refers to the number of people that are input into the Inspections (Effort),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 The Team Size also refers to the number of people per project for estimating Cost per Person in Table 5-ROI Summary for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t>
    </r>
  </si>
  <si>
    <r>
      <t>Fee-The Fee refers to the training costs that are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</si>
  <si>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Expenses-The Expenses refer to the hotel, meals, and airfare costs that are input into the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</si>
  <si>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Rate-The Rate refers to the hourly cost per employee that is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</si>
  <si>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Hours-The Hours refer to the training times that are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</si>
  <si>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No. of Projects-The No. of Projects refers to the number of projects to appraise or audit that are input into the SW-CMM</t>
    </r>
    <r>
      <rPr>
        <vertAlign val="superscript"/>
        <sz val="10"/>
        <rFont val="Times New Roman"/>
        <family val="1"/>
      </rPr>
      <t>®</t>
    </r>
    <r>
      <rPr>
        <sz val="10"/>
        <rFont val="Times New Roman"/>
        <family val="1"/>
      </rPr>
      <t xml:space="preserve"> (Process), ISO 9001 (Process), and CMMI</t>
    </r>
    <r>
      <rPr>
        <vertAlign val="superscript"/>
        <sz val="10"/>
        <rFont val="Times New Roman"/>
        <family val="1"/>
      </rPr>
      <t>®</t>
    </r>
    <r>
      <rPr>
        <sz val="10"/>
        <rFont val="Times New Roman"/>
        <family val="1"/>
      </rPr>
      <t xml:space="preserve"> (Process) Cost Models, which output staff hours.</t>
    </r>
  </si>
  <si>
    <r>
      <t>Method-The Method refers 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t>
    </r>
  </si>
  <si>
    <r>
      <t>LOC-The LOC or lines of code refers to the number of software source lines of code that are input into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</si>
  <si>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Effort-The Effort refers to the number of hours to produce the specified LOC (divided by 10,000) that are input into the Old Costs, Inspections,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</si>
  <si>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Inspection Hours-The Inspection Hours refer to the number Software Inspection Process hours that are input into the Inspections, SW-CMM</t>
    </r>
    <r>
      <rPr>
        <vertAlign val="superscript"/>
        <sz val="10"/>
        <rFont val="Times New Roman"/>
        <family val="1"/>
      </rPr>
      <t>®</t>
    </r>
    <r>
      <rPr>
        <sz val="10"/>
        <rFont val="Times New Roman"/>
        <family val="1"/>
      </rPr>
      <t>, and CMMI</t>
    </r>
    <r>
      <rPr>
        <vertAlign val="superscript"/>
        <sz val="10"/>
        <rFont val="Times New Roman"/>
        <family val="1"/>
      </rPr>
      <t>®</t>
    </r>
    <r>
      <rPr>
        <sz val="10"/>
        <rFont val="Times New Roman"/>
        <family val="1"/>
      </rPr>
      <t xml:space="preserve"> Benefit Models, which output staff hours.</t>
    </r>
  </si>
  <si>
    <r>
      <t>Test Hours-The Test Hours refer to the number Software Test Process hours that are input into the Old Costs, Inspections,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</si>
  <si>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Method-The Method refers 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</si>
  <si>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Cost/Benefit Model-The Cost/Benefit Model refers to the top-down parametric equations for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</si>
  <si>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Hours-The Hours refer to the number of staff hours, which are output from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</si>
  <si>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Rate-The Rate refers to the hourly cost per employee, which is multiplied by the output of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Costand Benefit Models.</t>
    </r>
  </si>
  <si>
    <r>
      <t>Cost-The Cost refers to the product of the Hours and Rate for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</si>
  <si>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Factor-The Factor refers to the Cost and Benefit Factors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</si>
  <si>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Costs-The Costs refer to the Cost Factors of Inspections, Training, Process, Preparation, Appraisal, and Audit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</si>
  <si>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Benefits-The Benefits refer to the Benefit Factors of Old Costs and New Costs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</si>
  <si>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(The Cost and Benefit Factor values for each Method are automatically inserted from Table 3-Cost and Benefit Models, according to the corresponding letter.)</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</si>
</sst>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1&quot;"/>
    <numFmt numFmtId="166" formatCode="#,###&quot;%&quot;"/>
    <numFmt numFmtId="167" formatCode="&quot;$&quot;#,##0.00"/>
    <numFmt numFmtId="168" formatCode="#,##0.0000"/>
    <numFmt numFmtId="169" formatCode="\a\ &quot;$&quot;#,###"/>
    <numFmt numFmtId="170" formatCode="\b\ &quot;$&quot;#,###"/>
    <numFmt numFmtId="171" formatCode="\d\ &quot;$&quot;#,###"/>
    <numFmt numFmtId="172" formatCode="\e\ &quot;$&quot;#,###"/>
    <numFmt numFmtId="173" formatCode="\c\ &quot;$&quot;#,###"/>
    <numFmt numFmtId="174" formatCode="\f\ &quot;$&quot;#,###"/>
    <numFmt numFmtId="175" formatCode="\g\ &quot;$&quot;#,###"/>
    <numFmt numFmtId="176" formatCode="\h\ &quot;$&quot;#,###"/>
    <numFmt numFmtId="177" formatCode="\i\ &quot;$&quot;#,###"/>
    <numFmt numFmtId="178" formatCode="\j\ &quot;$&quot;#,###"/>
    <numFmt numFmtId="179" formatCode="\k\ &quot;$&quot;#,###"/>
    <numFmt numFmtId="180" formatCode="\l\ &quot;$&quot;#,###"/>
    <numFmt numFmtId="181" formatCode="\m\ &quot;$&quot;#,###"/>
    <numFmt numFmtId="182" formatCode="\n\ &quot;$&quot;#,###"/>
  </numFmts>
  <fonts count="12">
    <font>
      <sz val="10"/>
      <name val="Arial"/>
      <family val="0"/>
    </font>
    <font>
      <sz val="10"/>
      <name val="Times New Roman"/>
      <family val="1"/>
    </font>
    <font>
      <sz val="8"/>
      <name val="Arial"/>
      <family val="0"/>
    </font>
    <font>
      <b/>
      <sz val="10"/>
      <name val="Times New Roman"/>
      <family val="1"/>
    </font>
    <font>
      <b/>
      <vertAlign val="superscript"/>
      <sz val="10"/>
      <name val="Times New Roman"/>
      <family val="1"/>
    </font>
    <font>
      <vertAlign val="superscript"/>
      <sz val="10"/>
      <name val="Times New Roman"/>
      <family val="1"/>
    </font>
    <font>
      <sz val="16"/>
      <color indexed="9"/>
      <name val="Arial Black"/>
      <family val="2"/>
    </font>
    <font>
      <sz val="12"/>
      <name val="Arial Black"/>
      <family val="2"/>
    </font>
    <font>
      <sz val="14"/>
      <name val="Arial Black"/>
      <family val="2"/>
    </font>
    <font>
      <sz val="10"/>
      <name val="Arial Black"/>
      <family val="2"/>
    </font>
    <font>
      <sz val="12"/>
      <color indexed="9"/>
      <name val="Arial Black"/>
      <family val="2"/>
    </font>
    <font>
      <i/>
      <sz val="10"/>
      <name val="Times New Roman"/>
      <family val="1"/>
    </font>
  </fonts>
  <fills count="1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11"/>
        <bgColor indexed="64"/>
      </patternFill>
    </fill>
    <fill>
      <patternFill patternType="solid">
        <fgColor indexed="15"/>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xf>
    <xf numFmtId="164" fontId="1" fillId="0" borderId="1" xfId="0" applyNumberFormat="1" applyFont="1" applyBorder="1" applyAlignment="1">
      <alignment horizontal="right"/>
    </xf>
    <xf numFmtId="0" fontId="3" fillId="2" borderId="1" xfId="0" applyFont="1" applyFill="1" applyBorder="1" applyAlignment="1">
      <alignment horizontal="center"/>
    </xf>
    <xf numFmtId="0" fontId="3" fillId="3" borderId="1" xfId="0" applyFont="1" applyFill="1" applyBorder="1" applyAlignment="1">
      <alignment/>
    </xf>
    <xf numFmtId="164" fontId="1" fillId="3" borderId="1" xfId="0" applyNumberFormat="1" applyFont="1" applyFill="1" applyBorder="1" applyAlignment="1">
      <alignment horizontal="right"/>
    </xf>
    <xf numFmtId="0" fontId="3" fillId="0" borderId="1" xfId="0" applyFont="1" applyFill="1" applyBorder="1" applyAlignment="1">
      <alignment/>
    </xf>
    <xf numFmtId="0" fontId="3" fillId="4" borderId="1" xfId="0" applyFont="1" applyFill="1" applyBorder="1" applyAlignment="1">
      <alignment horizontal="center"/>
    </xf>
    <xf numFmtId="164" fontId="3" fillId="4" borderId="1" xfId="0" applyNumberFormat="1" applyFont="1" applyFill="1" applyBorder="1" applyAlignment="1">
      <alignment horizontal="right"/>
    </xf>
    <xf numFmtId="0" fontId="3" fillId="0" borderId="2" xfId="0" applyFont="1" applyBorder="1" applyAlignment="1">
      <alignment horizontal="left"/>
    </xf>
    <xf numFmtId="0" fontId="3" fillId="3" borderId="1" xfId="0" applyFont="1" applyFill="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xf>
    <xf numFmtId="0" fontId="3" fillId="3" borderId="2" xfId="0" applyFont="1" applyFill="1" applyBorder="1" applyAlignment="1">
      <alignment horizontal="center"/>
    </xf>
    <xf numFmtId="165" fontId="1" fillId="3" borderId="1" xfId="0" applyNumberFormat="1" applyFont="1" applyFill="1" applyBorder="1" applyAlignment="1">
      <alignment horizontal="right"/>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0" fontId="0" fillId="0" borderId="0" xfId="0" applyAlignment="1">
      <alignment/>
    </xf>
    <xf numFmtId="3" fontId="1" fillId="0" borderId="1" xfId="0" applyNumberFormat="1" applyFont="1" applyBorder="1" applyAlignment="1">
      <alignment horizontal="center"/>
    </xf>
    <xf numFmtId="3" fontId="1" fillId="5" borderId="1" xfId="0" applyNumberFormat="1" applyFont="1" applyFill="1" applyBorder="1" applyAlignment="1">
      <alignment horizontal="center"/>
    </xf>
    <xf numFmtId="3" fontId="1" fillId="6" borderId="1" xfId="0" applyNumberFormat="1" applyFont="1" applyFill="1" applyBorder="1" applyAlignment="1">
      <alignment horizontal="center"/>
    </xf>
    <xf numFmtId="4" fontId="1" fillId="6" borderId="1" xfId="0" applyNumberFormat="1" applyFont="1" applyFill="1" applyBorder="1" applyAlignment="1">
      <alignment horizontal="center"/>
    </xf>
    <xf numFmtId="4" fontId="1" fillId="5" borderId="1" xfId="0" applyNumberFormat="1" applyFont="1" applyFill="1" applyBorder="1" applyAlignment="1">
      <alignment horizontal="center"/>
    </xf>
    <xf numFmtId="168" fontId="1" fillId="6" borderId="1" xfId="0" applyNumberFormat="1" applyFont="1" applyFill="1" applyBorder="1" applyAlignment="1">
      <alignment horizontal="center"/>
    </xf>
    <xf numFmtId="168"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0" borderId="1" xfId="0" applyNumberFormat="1" applyFont="1" applyBorder="1" applyAlignment="1">
      <alignment horizontal="center"/>
    </xf>
    <xf numFmtId="169" fontId="1" fillId="0" borderId="1" xfId="0" applyNumberFormat="1" applyFont="1" applyBorder="1" applyAlignment="1">
      <alignment horizontal="right"/>
    </xf>
    <xf numFmtId="3" fontId="1" fillId="7" borderId="1" xfId="0" applyNumberFormat="1" applyFont="1" applyFill="1" applyBorder="1" applyAlignment="1">
      <alignment horizontal="right"/>
    </xf>
    <xf numFmtId="164" fontId="1" fillId="7" borderId="1" xfId="0" applyNumberFormat="1" applyFont="1" applyFill="1" applyBorder="1" applyAlignment="1">
      <alignment horizontal="right"/>
    </xf>
    <xf numFmtId="169" fontId="1" fillId="7" borderId="1" xfId="0" applyNumberFormat="1" applyFont="1" applyFill="1" applyBorder="1" applyAlignment="1">
      <alignment horizontal="right"/>
    </xf>
    <xf numFmtId="170" fontId="1" fillId="7" borderId="1" xfId="0" applyNumberFormat="1" applyFont="1" applyFill="1" applyBorder="1" applyAlignment="1">
      <alignment horizontal="right"/>
    </xf>
    <xf numFmtId="173" fontId="1" fillId="7" borderId="1" xfId="0" applyNumberFormat="1" applyFont="1" applyFill="1" applyBorder="1" applyAlignment="1">
      <alignment horizontal="right"/>
    </xf>
    <xf numFmtId="171" fontId="1" fillId="7" borderId="1" xfId="0" applyNumberFormat="1" applyFont="1" applyFill="1" applyBorder="1" applyAlignment="1">
      <alignment horizontal="right"/>
    </xf>
    <xf numFmtId="172" fontId="1" fillId="7" borderId="1" xfId="0" applyNumberFormat="1" applyFont="1" applyFill="1" applyBorder="1" applyAlignment="1">
      <alignment horizontal="right"/>
    </xf>
    <xf numFmtId="174" fontId="1" fillId="7" borderId="1" xfId="0" applyNumberFormat="1" applyFont="1" applyFill="1" applyBorder="1" applyAlignment="1">
      <alignment horizontal="right"/>
    </xf>
    <xf numFmtId="175" fontId="1" fillId="7" borderId="1" xfId="0" applyNumberFormat="1" applyFont="1" applyFill="1" applyBorder="1" applyAlignment="1">
      <alignment horizontal="right"/>
    </xf>
    <xf numFmtId="176" fontId="1" fillId="7" borderId="1" xfId="0" applyNumberFormat="1" applyFont="1" applyFill="1" applyBorder="1" applyAlignment="1">
      <alignment horizontal="right"/>
    </xf>
    <xf numFmtId="177" fontId="1" fillId="7" borderId="1" xfId="0" applyNumberFormat="1" applyFont="1" applyFill="1" applyBorder="1" applyAlignment="1">
      <alignment horizontal="right"/>
    </xf>
    <xf numFmtId="3" fontId="1" fillId="7" borderId="1" xfId="0" applyNumberFormat="1" applyFont="1" applyFill="1" applyBorder="1" applyAlignment="1">
      <alignment/>
    </xf>
    <xf numFmtId="178" fontId="1" fillId="7" borderId="1" xfId="0" applyNumberFormat="1" applyFont="1" applyFill="1" applyBorder="1" applyAlignment="1">
      <alignment horizontal="right"/>
    </xf>
    <xf numFmtId="179" fontId="1" fillId="7" borderId="1" xfId="0" applyNumberFormat="1" applyFont="1" applyFill="1" applyBorder="1" applyAlignment="1">
      <alignment horizontal="right"/>
    </xf>
    <xf numFmtId="180" fontId="1" fillId="7" borderId="1" xfId="0" applyNumberFormat="1" applyFont="1" applyFill="1" applyBorder="1" applyAlignment="1">
      <alignment horizontal="right"/>
    </xf>
    <xf numFmtId="181" fontId="1" fillId="7" borderId="1" xfId="0" applyNumberFormat="1" applyFont="1" applyFill="1" applyBorder="1" applyAlignment="1">
      <alignment horizontal="right"/>
    </xf>
    <xf numFmtId="182" fontId="1" fillId="7" borderId="1" xfId="0" applyNumberFormat="1" applyFont="1" applyFill="1" applyBorder="1" applyAlignment="1">
      <alignment horizontal="right"/>
    </xf>
    <xf numFmtId="170" fontId="1" fillId="3" borderId="1" xfId="0" applyNumberFormat="1" applyFont="1" applyFill="1" applyBorder="1" applyAlignment="1">
      <alignment horizontal="right"/>
    </xf>
    <xf numFmtId="173" fontId="1" fillId="3" borderId="1" xfId="0" applyNumberFormat="1" applyFont="1" applyFill="1" applyBorder="1" applyAlignment="1">
      <alignment horizontal="right"/>
    </xf>
    <xf numFmtId="171" fontId="1" fillId="3" borderId="1" xfId="0" applyNumberFormat="1" applyFont="1" applyFill="1" applyBorder="1" applyAlignment="1">
      <alignment horizontal="right"/>
    </xf>
    <xf numFmtId="172" fontId="1" fillId="0" borderId="1" xfId="0" applyNumberFormat="1" applyFont="1" applyBorder="1" applyAlignment="1">
      <alignment horizontal="right"/>
    </xf>
    <xf numFmtId="174" fontId="1" fillId="0" borderId="1" xfId="0" applyNumberFormat="1" applyFont="1" applyBorder="1" applyAlignment="1">
      <alignment horizontal="right"/>
    </xf>
    <xf numFmtId="175" fontId="1" fillId="0" borderId="1" xfId="0" applyNumberFormat="1" applyFont="1" applyBorder="1" applyAlignment="1">
      <alignment horizontal="right"/>
    </xf>
    <xf numFmtId="176" fontId="1" fillId="0" borderId="1" xfId="0" applyNumberFormat="1" applyFont="1" applyBorder="1" applyAlignment="1">
      <alignment/>
    </xf>
    <xf numFmtId="177" fontId="1" fillId="3" borderId="1" xfId="0" applyNumberFormat="1" applyFont="1" applyFill="1" applyBorder="1" applyAlignment="1">
      <alignment/>
    </xf>
    <xf numFmtId="178" fontId="1" fillId="3" borderId="1" xfId="0" applyNumberFormat="1" applyFont="1" applyFill="1" applyBorder="1" applyAlignment="1">
      <alignment/>
    </xf>
    <xf numFmtId="179" fontId="1" fillId="3" borderId="1" xfId="0" applyNumberFormat="1" applyFont="1" applyFill="1" applyBorder="1" applyAlignment="1">
      <alignment/>
    </xf>
    <xf numFmtId="180" fontId="1" fillId="3" borderId="1" xfId="0" applyNumberFormat="1" applyFont="1" applyFill="1" applyBorder="1" applyAlignment="1">
      <alignment/>
    </xf>
    <xf numFmtId="181" fontId="1" fillId="3" borderId="1" xfId="0" applyNumberFormat="1" applyFont="1" applyFill="1" applyBorder="1" applyAlignment="1">
      <alignment/>
    </xf>
    <xf numFmtId="182" fontId="1" fillId="3" borderId="1" xfId="0" applyNumberFormat="1" applyFont="1" applyFill="1" applyBorder="1" applyAlignment="1">
      <alignment/>
    </xf>
    <xf numFmtId="0" fontId="3" fillId="2" borderId="1" xfId="0" applyFont="1" applyFill="1" applyBorder="1" applyAlignment="1">
      <alignment horizontal="center" vertical="center"/>
    </xf>
    <xf numFmtId="166" fontId="1" fillId="0" borderId="1" xfId="0" applyNumberFormat="1" applyFont="1" applyBorder="1" applyAlignment="1">
      <alignment horizontal="right"/>
    </xf>
    <xf numFmtId="0" fontId="1" fillId="0" borderId="0" xfId="0" applyFont="1" applyAlignment="1">
      <alignment wrapText="1" shrinkToFit="1"/>
    </xf>
    <xf numFmtId="0" fontId="6" fillId="8" borderId="1" xfId="0" applyFont="1" applyFill="1" applyBorder="1" applyAlignment="1">
      <alignment horizontal="center" vertical="center" wrapText="1" shrinkToFit="1"/>
    </xf>
    <xf numFmtId="0" fontId="1" fillId="0" borderId="1" xfId="0" applyNumberFormat="1" applyFont="1" applyBorder="1" applyAlignment="1">
      <alignment wrapText="1" shrinkToFit="1"/>
    </xf>
    <xf numFmtId="0" fontId="1" fillId="0" borderId="1" xfId="0" applyFont="1" applyBorder="1" applyAlignment="1">
      <alignment wrapText="1" shrinkToFit="1"/>
    </xf>
    <xf numFmtId="0" fontId="7" fillId="0" borderId="0" xfId="0" applyFont="1" applyFill="1" applyAlignment="1">
      <alignment horizontal="center" vertical="center" wrapText="1" shrinkToFit="1"/>
    </xf>
    <xf numFmtId="0" fontId="7" fillId="0" borderId="1" xfId="0" applyFont="1" applyFill="1" applyBorder="1" applyAlignment="1">
      <alignment horizontal="center" vertical="center" wrapText="1" shrinkToFit="1"/>
    </xf>
    <xf numFmtId="0" fontId="9" fillId="0" borderId="1" xfId="0" applyFont="1" applyFill="1" applyBorder="1" applyAlignment="1">
      <alignment horizontal="right" vertical="center" wrapText="1" shrinkToFit="1"/>
    </xf>
    <xf numFmtId="0" fontId="10" fillId="8" borderId="1" xfId="0" applyFont="1" applyFill="1" applyBorder="1" applyAlignment="1">
      <alignment horizontal="center" vertical="center" wrapText="1" shrinkToFit="1"/>
    </xf>
    <xf numFmtId="0" fontId="1" fillId="0" borderId="0" xfId="0" applyFont="1" applyAlignment="1">
      <alignment vertical="center" wrapText="1" shrinkToFit="1"/>
    </xf>
    <xf numFmtId="0" fontId="5" fillId="0" borderId="1" xfId="0" applyNumberFormat="1" applyFont="1" applyBorder="1" applyAlignment="1">
      <alignment vertical="center" wrapText="1" shrinkToFit="1"/>
    </xf>
    <xf numFmtId="0" fontId="3" fillId="2" borderId="3" xfId="0" applyFont="1" applyFill="1" applyBorder="1" applyAlignment="1">
      <alignment horizontal="center" vertical="center"/>
    </xf>
    <xf numFmtId="0" fontId="0" fillId="0" borderId="4" xfId="0"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xf>
    <xf numFmtId="0" fontId="6" fillId="8" borderId="11" xfId="0"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1" fillId="0" borderId="12" xfId="0" applyNumberFormat="1" applyFont="1" applyBorder="1" applyAlignment="1">
      <alignment horizontal="left"/>
    </xf>
    <xf numFmtId="0" fontId="0" fillId="0" borderId="13" xfId="0" applyBorder="1" applyAlignment="1">
      <alignment horizontal="left"/>
    </xf>
    <xf numFmtId="0" fontId="0" fillId="0" borderId="2" xfId="0" applyBorder="1" applyAlignment="1">
      <alignment horizontal="left"/>
    </xf>
    <xf numFmtId="0" fontId="1" fillId="3" borderId="12" xfId="0" applyFont="1" applyFill="1" applyBorder="1" applyAlignment="1">
      <alignment horizontal="left"/>
    </xf>
    <xf numFmtId="0" fontId="0" fillId="3" borderId="13" xfId="0" applyFill="1" applyBorder="1" applyAlignment="1">
      <alignment horizontal="left"/>
    </xf>
    <xf numFmtId="0" fontId="0" fillId="3" borderId="2" xfId="0" applyFill="1" applyBorder="1" applyAlignment="1">
      <alignment horizontal="left"/>
    </xf>
    <xf numFmtId="0" fontId="1" fillId="0" borderId="12" xfId="0" applyFont="1" applyBorder="1" applyAlignment="1">
      <alignment horizontal="left"/>
    </xf>
    <xf numFmtId="0" fontId="3" fillId="9" borderId="3" xfId="0" applyFont="1" applyFill="1" applyBorder="1" applyAlignment="1">
      <alignment horizontal="center" vertical="center" wrapText="1"/>
    </xf>
    <xf numFmtId="0" fontId="0" fillId="0" borderId="4" xfId="0" applyBorder="1" applyAlignment="1">
      <alignment horizontal="center" vertical="center" wrapText="1"/>
    </xf>
    <xf numFmtId="0" fontId="5" fillId="0" borderId="6" xfId="0" applyFont="1" applyBorder="1" applyAlignment="1">
      <alignment/>
    </xf>
    <xf numFmtId="0" fontId="0" fillId="0" borderId="6" xfId="0" applyBorder="1" applyAlignment="1">
      <alignment/>
    </xf>
    <xf numFmtId="0" fontId="3" fillId="9" borderId="12" xfId="0" applyFont="1" applyFill="1" applyBorder="1" applyAlignment="1">
      <alignment horizontal="left"/>
    </xf>
    <xf numFmtId="0" fontId="0" fillId="9" borderId="2" xfId="0" applyFill="1" applyBorder="1" applyAlignment="1">
      <alignment horizontal="left"/>
    </xf>
    <xf numFmtId="0" fontId="3" fillId="2" borderId="12" xfId="0" applyFont="1"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0" fillId="0" borderId="7" xfId="0" applyBorder="1" applyAlignment="1">
      <alignment horizontal="center" vertical="center"/>
    </xf>
    <xf numFmtId="0" fontId="0" fillId="0" borderId="6" xfId="0" applyFont="1" applyBorder="1" applyAlignment="1">
      <alignment/>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xf>
    <xf numFmtId="0" fontId="0" fillId="2" borderId="4" xfId="0" applyFill="1" applyBorder="1" applyAlignment="1">
      <alignment/>
    </xf>
    <xf numFmtId="0" fontId="3" fillId="9" borderId="5"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4" xfId="0" applyBorder="1" applyAlignment="1">
      <alignment wrapText="1"/>
    </xf>
    <xf numFmtId="0" fontId="1" fillId="3" borderId="12" xfId="0" applyFont="1" applyFill="1" applyBorder="1" applyAlignment="1">
      <alignment/>
    </xf>
    <xf numFmtId="0" fontId="0" fillId="3" borderId="13" xfId="0" applyFill="1" applyBorder="1" applyAlignment="1">
      <alignment/>
    </xf>
    <xf numFmtId="0" fontId="0" fillId="0" borderId="2" xfId="0" applyBorder="1" applyAlignment="1">
      <alignment/>
    </xf>
    <xf numFmtId="0" fontId="1" fillId="0" borderId="12" xfId="0" applyFont="1" applyBorder="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2" borderId="6" xfId="0" applyFill="1" applyBorder="1" applyAlignment="1">
      <alignment horizontal="center" vertical="center"/>
    </xf>
    <xf numFmtId="0" fontId="0" fillId="0" borderId="7" xfId="0" applyBorder="1" applyAlignment="1">
      <alignment/>
    </xf>
    <xf numFmtId="0" fontId="8" fillId="10" borderId="1" xfId="0" applyFont="1" applyFill="1" applyBorder="1" applyAlignment="1">
      <alignment vertical="center"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Level'!$E$89:$J$89</c:f>
              <c:numCache>
                <c:ptCount val="6"/>
                <c:pt idx="0">
                  <c:v>1</c:v>
                </c:pt>
                <c:pt idx="1">
                  <c:v>0.9787710169338587</c:v>
                </c:pt>
                <c:pt idx="2">
                  <c:v>0.9401509910668632</c:v>
                </c:pt>
                <c:pt idx="3">
                  <c:v>0.7930399735314465</c:v>
                </c:pt>
                <c:pt idx="4">
                  <c:v>0.9179534995638704</c:v>
                </c:pt>
                <c:pt idx="5">
                  <c:v>0.07405780972719342</c:v>
                </c:pt>
              </c:numCache>
            </c:numRef>
          </c:val>
        </c:ser>
        <c:ser>
          <c:idx val="1"/>
          <c:order val="1"/>
          <c:tx>
            <c:strRef>
              <c:f>'ROI Model High Level'!$A$90</c:f>
              <c:strCache>
                <c:ptCount val="1"/>
                <c:pt idx="0">
                  <c:v>Benefits</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Level'!$E$90:$J$90</c:f>
              <c:numCache>
                <c:ptCount val="6"/>
                <c:pt idx="0">
                  <c:v>0.6191198786039454</c:v>
                </c:pt>
                <c:pt idx="1">
                  <c:v>1</c:v>
                </c:pt>
                <c:pt idx="2">
                  <c:v>0.9712526621546799</c:v>
                </c:pt>
                <c:pt idx="3">
                  <c:v>0.6763011250343121</c:v>
                </c:pt>
                <c:pt idx="4">
                  <c:v>0.12748129361160646</c:v>
                </c:pt>
                <c:pt idx="5">
                  <c:v>0.6763011250343121</c:v>
                </c:pt>
              </c:numCache>
            </c:numRef>
          </c:val>
        </c:ser>
        <c:ser>
          <c:idx val="2"/>
          <c:order val="2"/>
          <c:tx>
            <c:strRef>
              <c:f>'ROI Model High Level'!$A$91</c:f>
              <c:strCache>
                <c:ptCount val="1"/>
                <c:pt idx="0">
                  <c:v>NPV</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Level'!$E$91:$J$91</c:f>
              <c:numCache>
                <c:ptCount val="6"/>
                <c:pt idx="0">
                  <c:v>0.6191198786039454</c:v>
                </c:pt>
                <c:pt idx="1">
                  <c:v>1</c:v>
                </c:pt>
                <c:pt idx="2">
                  <c:v>0.9712526621546798</c:v>
                </c:pt>
                <c:pt idx="3">
                  <c:v>0.6763011250343121</c:v>
                </c:pt>
                <c:pt idx="4">
                  <c:v>0.12748129361160643</c:v>
                </c:pt>
                <c:pt idx="5">
                  <c:v>0.6763011250343121</c:v>
                </c:pt>
              </c:numCache>
            </c:numRef>
          </c:val>
        </c:ser>
        <c:ser>
          <c:idx val="3"/>
          <c:order val="3"/>
          <c:tx>
            <c:strRef>
              <c:f>'ROI Model High Level'!$A$92</c:f>
              <c:strCache>
                <c:ptCount val="1"/>
                <c:pt idx="0">
                  <c:v>B/CR</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Level'!$E$92:$J$92</c:f>
              <c:numCache>
                <c:ptCount val="6"/>
                <c:pt idx="0">
                  <c:v>0.7965931993409547</c:v>
                </c:pt>
                <c:pt idx="1">
                  <c:v>1</c:v>
                </c:pt>
                <c:pt idx="2">
                  <c:v>0.691133969835136</c:v>
                </c:pt>
                <c:pt idx="3">
                  <c:v>0.22931841636612443</c:v>
                </c:pt>
                <c:pt idx="4">
                  <c:v>0.07781517112939676</c:v>
                </c:pt>
                <c:pt idx="5">
                  <c:v>0.06444256516704365</c:v>
                </c:pt>
              </c:numCache>
            </c:numRef>
          </c:val>
        </c:ser>
        <c:ser>
          <c:idx val="4"/>
          <c:order val="4"/>
          <c:tx>
            <c:strRef>
              <c:f>'ROI Model High Level'!$A$93</c:f>
              <c:strCache>
                <c:ptCount val="1"/>
                <c:pt idx="0">
                  <c:v>ROI%</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Level'!$E$93:$J$93</c:f>
              <c:numCache>
                <c:ptCount val="6"/>
                <c:pt idx="0">
                  <c:v>0.79026959667446</c:v>
                </c:pt>
                <c:pt idx="1">
                  <c:v>1</c:v>
                </c:pt>
                <c:pt idx="2">
                  <c:v>0.681531802918337</c:v>
                </c:pt>
                <c:pt idx="3">
                  <c:v>0.20535911853785424</c:v>
                </c:pt>
                <c:pt idx="4">
                  <c:v>0.04914587185349803</c:v>
                </c:pt>
                <c:pt idx="5">
                  <c:v>0.03535753226548671</c:v>
                </c:pt>
              </c:numCache>
            </c:numRef>
          </c:val>
        </c:ser>
        <c:ser>
          <c:idx val="5"/>
          <c:order val="5"/>
          <c:tx>
            <c:strRef>
              <c:f>'ROI Model High Level'!$A$94</c:f>
              <c:strCache>
                <c:ptCount val="1"/>
                <c:pt idx="0">
                  <c:v>BEP</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Level'!$E$94:$J$94</c:f>
              <c:numCache>
                <c:ptCount val="6"/>
                <c:pt idx="0">
                  <c:v>0.9575888235139075</c:v>
                </c:pt>
                <c:pt idx="1">
                  <c:v>1</c:v>
                </c:pt>
                <c:pt idx="2">
                  <c:v>0.9959750418711533</c:v>
                </c:pt>
                <c:pt idx="3">
                  <c:v>0.872732969671335</c:v>
                </c:pt>
                <c:pt idx="4">
                  <c:v>0.0007899704593360951</c:v>
                </c:pt>
                <c:pt idx="5">
                  <c:v>0.5451000309111532</c:v>
                </c:pt>
              </c:numCache>
            </c:numRef>
          </c:val>
        </c:ser>
        <c:ser>
          <c:idx val="6"/>
          <c:order val="6"/>
          <c:tx>
            <c:strRef>
              <c:f>'ROI Model High Level'!$A$95</c:f>
              <c:strCache>
                <c:ptCount val="1"/>
                <c:pt idx="0">
                  <c:v>Cost/Person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Level'!$E$95:$J$95</c:f>
              <c:numCache>
                <c:ptCount val="6"/>
                <c:pt idx="0">
                  <c:v>1</c:v>
                </c:pt>
                <c:pt idx="1">
                  <c:v>0.9787710169338587</c:v>
                </c:pt>
                <c:pt idx="2">
                  <c:v>0.9401509910668632</c:v>
                </c:pt>
                <c:pt idx="3">
                  <c:v>0.7930399735314465</c:v>
                </c:pt>
                <c:pt idx="4">
                  <c:v>0.9179534995638704</c:v>
                </c:pt>
                <c:pt idx="5">
                  <c:v>0.07405780972719342</c:v>
                </c:pt>
              </c:numCache>
            </c:numRef>
          </c:val>
        </c:ser>
        <c:axId val="58555748"/>
        <c:axId val="57239685"/>
      </c:barChart>
      <c:catAx>
        <c:axId val="58555748"/>
        <c:scaling>
          <c:orientation val="minMax"/>
        </c:scaling>
        <c:axPos val="b"/>
        <c:delete val="0"/>
        <c:numFmt formatCode="General" sourceLinked="1"/>
        <c:majorTickMark val="out"/>
        <c:minorTickMark val="none"/>
        <c:tickLblPos val="nextTo"/>
        <c:crossAx val="57239685"/>
        <c:crosses val="autoZero"/>
        <c:auto val="1"/>
        <c:lblOffset val="100"/>
        <c:noMultiLvlLbl val="0"/>
      </c:catAx>
      <c:valAx>
        <c:axId val="57239685"/>
        <c:scaling>
          <c:orientation val="minMax"/>
        </c:scaling>
        <c:axPos val="l"/>
        <c:majorGridlines/>
        <c:delete val="0"/>
        <c:numFmt formatCode="General" sourceLinked="1"/>
        <c:majorTickMark val="out"/>
        <c:minorTickMark val="none"/>
        <c:tickLblPos val="nextTo"/>
        <c:crossAx val="58555748"/>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ptCount val="6"/>
                <c:pt idx="0">
                  <c:v>Inspections</c:v>
                </c:pt>
                <c:pt idx="1">
                  <c:v>PSPsm</c:v>
                </c:pt>
                <c:pt idx="2">
                  <c:v>TSPsm</c:v>
                </c:pt>
                <c:pt idx="3">
                  <c:v>SW-CMM®</c:v>
                </c:pt>
                <c:pt idx="4">
                  <c:v>ISO 9001</c:v>
                </c:pt>
                <c:pt idx="5">
                  <c:v>CMMI®</c:v>
                </c:pt>
              </c:strCache>
            </c:strRef>
          </c:cat>
          <c:val>
            <c:numRef>
              <c:f>'ROI Model High Level'!$E$78:$J$78</c:f>
              <c:numCache>
                <c:ptCount val="6"/>
                <c:pt idx="0">
                  <c:v>2542.003645633337</c:v>
                </c:pt>
                <c:pt idx="1">
                  <c:v>3216.628421908629</c:v>
                </c:pt>
                <c:pt idx="2">
                  <c:v>2192.2345677017533</c:v>
                </c:pt>
                <c:pt idx="3">
                  <c:v>660.5639773869652</c:v>
                </c:pt>
                <c:pt idx="4">
                  <c:v>158.0840082234411</c:v>
                </c:pt>
                <c:pt idx="5">
                  <c:v>113.73204321371597</c:v>
                </c:pt>
              </c:numCache>
            </c:numRef>
          </c:val>
        </c:ser>
        <c:axId val="45395118"/>
        <c:axId val="5902879"/>
      </c:barChart>
      <c:catAx>
        <c:axId val="45395118"/>
        <c:scaling>
          <c:orientation val="minMax"/>
        </c:scaling>
        <c:axPos val="b"/>
        <c:delete val="0"/>
        <c:numFmt formatCode="General" sourceLinked="1"/>
        <c:majorTickMark val="out"/>
        <c:minorTickMark val="none"/>
        <c:tickLblPos val="nextTo"/>
        <c:crossAx val="5902879"/>
        <c:crosses val="autoZero"/>
        <c:auto val="1"/>
        <c:lblOffset val="100"/>
        <c:noMultiLvlLbl val="0"/>
      </c:catAx>
      <c:valAx>
        <c:axId val="5902879"/>
        <c:scaling>
          <c:orientation val="minMax"/>
        </c:scaling>
        <c:axPos val="l"/>
        <c:majorGridlines/>
        <c:delete val="0"/>
        <c:numFmt formatCode="General" sourceLinked="1"/>
        <c:majorTickMark val="out"/>
        <c:minorTickMark val="none"/>
        <c:tickLblPos val="nextTo"/>
        <c:crossAx val="45395118"/>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Level'!$E$89:$J$89</c:f>
              <c:numCache>
                <c:ptCount val="6"/>
                <c:pt idx="0">
                  <c:v>1</c:v>
                </c:pt>
                <c:pt idx="1">
                  <c:v>0.9787710169338587</c:v>
                </c:pt>
                <c:pt idx="2">
                  <c:v>0.9401509910668632</c:v>
                </c:pt>
                <c:pt idx="3">
                  <c:v>0.7930399735314465</c:v>
                </c:pt>
                <c:pt idx="4">
                  <c:v>0.9179534995638704</c:v>
                </c:pt>
                <c:pt idx="5">
                  <c:v>0.07405780972719342</c:v>
                </c:pt>
              </c:numCache>
            </c:numRef>
          </c:val>
        </c:ser>
        <c:ser>
          <c:idx val="1"/>
          <c:order val="1"/>
          <c:tx>
            <c:strRef>
              <c:f>'ROI Model High Level'!$A$90</c:f>
              <c:strCache>
                <c:ptCount val="1"/>
                <c:pt idx="0">
                  <c:v>Benefits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Level'!$E$90:$J$90</c:f>
              <c:numCache>
                <c:ptCount val="6"/>
                <c:pt idx="0">
                  <c:v>0.6191198786039454</c:v>
                </c:pt>
                <c:pt idx="1">
                  <c:v>1</c:v>
                </c:pt>
                <c:pt idx="2">
                  <c:v>0.9712526621546799</c:v>
                </c:pt>
                <c:pt idx="3">
                  <c:v>0.6763011250343121</c:v>
                </c:pt>
                <c:pt idx="4">
                  <c:v>0.12748129361160646</c:v>
                </c:pt>
                <c:pt idx="5">
                  <c:v>0.6763011250343121</c:v>
                </c:pt>
              </c:numCache>
            </c:numRef>
          </c:val>
        </c:ser>
        <c:ser>
          <c:idx val="4"/>
          <c:order val="2"/>
          <c:tx>
            <c:strRef>
              <c:f>'ROI Model High Level'!$A$93</c:f>
              <c:strCache>
                <c:ptCount val="1"/>
                <c:pt idx="0">
                  <c:v>ROI%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Level'!$E$93:$J$93</c:f>
              <c:numCache>
                <c:ptCount val="6"/>
                <c:pt idx="0">
                  <c:v>0.79026959667446</c:v>
                </c:pt>
                <c:pt idx="1">
                  <c:v>1</c:v>
                </c:pt>
                <c:pt idx="2">
                  <c:v>0.681531802918337</c:v>
                </c:pt>
                <c:pt idx="3">
                  <c:v>0.20535911853785424</c:v>
                </c:pt>
                <c:pt idx="4">
                  <c:v>0.04914587185349803</c:v>
                </c:pt>
                <c:pt idx="5">
                  <c:v>0.03535753226548671</c:v>
                </c:pt>
              </c:numCache>
            </c:numRef>
          </c:val>
        </c:ser>
        <c:axId val="53125912"/>
        <c:axId val="8371161"/>
      </c:barChart>
      <c:catAx>
        <c:axId val="53125912"/>
        <c:scaling>
          <c:orientation val="minMax"/>
        </c:scaling>
        <c:axPos val="b"/>
        <c:delete val="0"/>
        <c:numFmt formatCode="General" sourceLinked="1"/>
        <c:majorTickMark val="out"/>
        <c:minorTickMark val="none"/>
        <c:tickLblPos val="nextTo"/>
        <c:crossAx val="8371161"/>
        <c:crosses val="autoZero"/>
        <c:auto val="1"/>
        <c:lblOffset val="100"/>
        <c:noMultiLvlLbl val="0"/>
      </c:catAx>
      <c:valAx>
        <c:axId val="8371161"/>
        <c:scaling>
          <c:orientation val="minMax"/>
        </c:scaling>
        <c:axPos val="l"/>
        <c:majorGridlines/>
        <c:delete val="0"/>
        <c:numFmt formatCode="General" sourceLinked="1"/>
        <c:majorTickMark val="out"/>
        <c:minorTickMark val="none"/>
        <c:tickLblPos val="nextTo"/>
        <c:crossAx val="53125912"/>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ptCount val="6"/>
                <c:pt idx="0">
                  <c:v>Inspections</c:v>
                </c:pt>
                <c:pt idx="1">
                  <c:v>PSPsm</c:v>
                </c:pt>
                <c:pt idx="2">
                  <c:v>TSPsm</c:v>
                </c:pt>
                <c:pt idx="3">
                  <c:v>SW-CMM®</c:v>
                </c:pt>
                <c:pt idx="4">
                  <c:v>ISO 9001</c:v>
                </c:pt>
                <c:pt idx="5">
                  <c:v>CMMI®</c:v>
                </c:pt>
              </c:strCache>
            </c:strRef>
          </c:cat>
          <c:val>
            <c:numRef>
              <c:f>'ROI Model High Level'!$E$80:$J$80</c:f>
              <c:numCache>
                <c:ptCount val="6"/>
                <c:pt idx="0">
                  <c:v>20518.333333333332</c:v>
                </c:pt>
                <c:pt idx="1">
                  <c:v>26400</c:v>
                </c:pt>
                <c:pt idx="2">
                  <c:v>37100</c:v>
                </c:pt>
                <c:pt idx="3">
                  <c:v>77858.33333333333</c:v>
                </c:pt>
                <c:pt idx="4">
                  <c:v>43250</c:v>
                </c:pt>
                <c:pt idx="5">
                  <c:v>277058.3333333334</c:v>
                </c:pt>
              </c:numCache>
            </c:numRef>
          </c:val>
        </c:ser>
        <c:axId val="8231586"/>
        <c:axId val="6975411"/>
      </c:barChart>
      <c:catAx>
        <c:axId val="8231586"/>
        <c:scaling>
          <c:orientation val="minMax"/>
        </c:scaling>
        <c:axPos val="b"/>
        <c:delete val="0"/>
        <c:numFmt formatCode="General" sourceLinked="1"/>
        <c:majorTickMark val="out"/>
        <c:minorTickMark val="none"/>
        <c:tickLblPos val="nextTo"/>
        <c:crossAx val="6975411"/>
        <c:crosses val="autoZero"/>
        <c:auto val="1"/>
        <c:lblOffset val="100"/>
        <c:noMultiLvlLbl val="0"/>
      </c:catAx>
      <c:valAx>
        <c:axId val="6975411"/>
        <c:scaling>
          <c:orientation val="minMax"/>
        </c:scaling>
        <c:axPos val="l"/>
        <c:majorGridlines/>
        <c:delete val="0"/>
        <c:numFmt formatCode="General" sourceLinked="1"/>
        <c:majorTickMark val="out"/>
        <c:minorTickMark val="none"/>
        <c:tickLblPos val="nextTo"/>
        <c:crossAx val="8231586"/>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101</xdr:row>
      <xdr:rowOff>0</xdr:rowOff>
    </xdr:from>
    <xdr:to>
      <xdr:col>8</xdr:col>
      <xdr:colOff>0</xdr:colOff>
      <xdr:row>116</xdr:row>
      <xdr:rowOff>0</xdr:rowOff>
    </xdr:to>
    <xdr:graphicFrame>
      <xdr:nvGraphicFramePr>
        <xdr:cNvPr id="1" name="Chart 6"/>
        <xdr:cNvGraphicFramePr/>
      </xdr:nvGraphicFramePr>
      <xdr:xfrm>
        <a:off x="9525" y="16354425"/>
        <a:ext cx="677227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122</xdr:row>
      <xdr:rowOff>0</xdr:rowOff>
    </xdr:from>
    <xdr:to>
      <xdr:col>8</xdr:col>
      <xdr:colOff>0</xdr:colOff>
      <xdr:row>137</xdr:row>
      <xdr:rowOff>9525</xdr:rowOff>
    </xdr:to>
    <xdr:graphicFrame>
      <xdr:nvGraphicFramePr>
        <xdr:cNvPr id="2" name="Chart 7"/>
        <xdr:cNvGraphicFramePr/>
      </xdr:nvGraphicFramePr>
      <xdr:xfrm>
        <a:off x="0" y="19754850"/>
        <a:ext cx="6781800" cy="2438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143</xdr:row>
      <xdr:rowOff>0</xdr:rowOff>
    </xdr:from>
    <xdr:to>
      <xdr:col>8</xdr:col>
      <xdr:colOff>0</xdr:colOff>
      <xdr:row>158</xdr:row>
      <xdr:rowOff>9525</xdr:rowOff>
    </xdr:to>
    <xdr:graphicFrame>
      <xdr:nvGraphicFramePr>
        <xdr:cNvPr id="3" name="Chart 8"/>
        <xdr:cNvGraphicFramePr/>
      </xdr:nvGraphicFramePr>
      <xdr:xfrm>
        <a:off x="0" y="23155275"/>
        <a:ext cx="6781800" cy="2438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164</xdr:row>
      <xdr:rowOff>0</xdr:rowOff>
    </xdr:from>
    <xdr:to>
      <xdr:col>8</xdr:col>
      <xdr:colOff>0</xdr:colOff>
      <xdr:row>179</xdr:row>
      <xdr:rowOff>19050</xdr:rowOff>
    </xdr:to>
    <xdr:graphicFrame>
      <xdr:nvGraphicFramePr>
        <xdr:cNvPr id="4" name="Chart 9"/>
        <xdr:cNvGraphicFramePr/>
      </xdr:nvGraphicFramePr>
      <xdr:xfrm>
        <a:off x="0" y="26555700"/>
        <a:ext cx="6781800" cy="24479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1"/>
  <sheetViews>
    <sheetView tabSelected="1" zoomScaleSheetLayoutView="100" workbookViewId="0" topLeftCell="A1">
      <selection activeCell="J131" sqref="J131"/>
    </sheetView>
  </sheetViews>
  <sheetFormatPr defaultColWidth="9.140625" defaultRowHeight="12.75"/>
  <cols>
    <col min="1" max="1" width="12.7109375" style="4" customWidth="1"/>
    <col min="2" max="3" width="12.7109375" style="2" customWidth="1"/>
    <col min="4" max="10" width="12.7109375" style="1" customWidth="1"/>
    <col min="11" max="12" width="10.7109375" style="1" customWidth="1"/>
    <col min="13" max="16384" width="9.140625" style="1" customWidth="1"/>
  </cols>
  <sheetData>
    <row r="1" spans="1:10" ht="12.75">
      <c r="A1" s="108" t="s">
        <v>88</v>
      </c>
      <c r="B1" s="109"/>
      <c r="C1" s="109"/>
      <c r="D1" s="109"/>
      <c r="E1" s="109"/>
      <c r="F1" s="109"/>
      <c r="G1" s="109"/>
      <c r="H1" s="109"/>
      <c r="I1" s="109"/>
      <c r="J1" s="110"/>
    </row>
    <row r="2" spans="1:10" ht="12.75">
      <c r="A2" s="111"/>
      <c r="B2" s="112"/>
      <c r="C2" s="112"/>
      <c r="D2" s="112"/>
      <c r="E2" s="112"/>
      <c r="F2" s="112"/>
      <c r="G2" s="112"/>
      <c r="H2" s="112"/>
      <c r="I2" s="112"/>
      <c r="J2" s="113"/>
    </row>
    <row r="3" spans="1:10" ht="12.75" customHeight="1">
      <c r="A3" s="120" t="s">
        <v>45</v>
      </c>
      <c r="B3" s="121"/>
      <c r="C3" s="99" t="s">
        <v>58</v>
      </c>
      <c r="D3" s="99" t="s">
        <v>56</v>
      </c>
      <c r="E3" s="99" t="s">
        <v>57</v>
      </c>
      <c r="F3" s="99" t="s">
        <v>59</v>
      </c>
      <c r="G3" s="99" t="s">
        <v>61</v>
      </c>
      <c r="H3" s="99" t="s">
        <v>60</v>
      </c>
      <c r="I3" s="99" t="s">
        <v>46</v>
      </c>
      <c r="J3" s="99" t="s">
        <v>67</v>
      </c>
    </row>
    <row r="4" spans="1:10" ht="12.75" customHeight="1">
      <c r="A4" s="90"/>
      <c r="B4" s="123"/>
      <c r="C4" s="100"/>
      <c r="D4" s="100"/>
      <c r="E4" s="100"/>
      <c r="F4" s="100"/>
      <c r="G4" s="100"/>
      <c r="H4" s="100"/>
      <c r="I4" s="100"/>
      <c r="J4" s="100"/>
    </row>
    <row r="5" spans="1:10" ht="12.75" customHeight="1">
      <c r="A5" s="103" t="s">
        <v>68</v>
      </c>
      <c r="B5" s="104"/>
      <c r="C5" s="24">
        <v>10000</v>
      </c>
      <c r="D5" s="24">
        <v>120</v>
      </c>
      <c r="E5" s="24">
        <v>4</v>
      </c>
      <c r="F5" s="32" t="s">
        <v>50</v>
      </c>
      <c r="G5" s="32" t="s">
        <v>50</v>
      </c>
      <c r="H5" s="32" t="s">
        <v>50</v>
      </c>
      <c r="I5" s="32" t="s">
        <v>50</v>
      </c>
      <c r="J5" s="32" t="s">
        <v>50</v>
      </c>
    </row>
    <row r="6" spans="1:10" ht="12.75" customHeight="1">
      <c r="A6" s="103" t="s">
        <v>69</v>
      </c>
      <c r="B6" s="104"/>
      <c r="C6" s="25" t="s">
        <v>50</v>
      </c>
      <c r="D6" s="25" t="s">
        <v>50</v>
      </c>
      <c r="E6" s="25">
        <v>4</v>
      </c>
      <c r="F6" s="31">
        <v>410</v>
      </c>
      <c r="G6" s="25" t="s">
        <v>50</v>
      </c>
      <c r="H6" s="31">
        <v>100</v>
      </c>
      <c r="I6" s="25">
        <v>24</v>
      </c>
      <c r="J6" s="25" t="s">
        <v>50</v>
      </c>
    </row>
    <row r="7" spans="1:10" ht="12.75" customHeight="1">
      <c r="A7" s="103" t="s">
        <v>70</v>
      </c>
      <c r="B7" s="104"/>
      <c r="C7" s="32" t="s">
        <v>50</v>
      </c>
      <c r="D7" s="32" t="s">
        <v>50</v>
      </c>
      <c r="E7" s="24">
        <v>4</v>
      </c>
      <c r="F7" s="32">
        <v>5000</v>
      </c>
      <c r="G7" s="32">
        <v>5400</v>
      </c>
      <c r="H7" s="32">
        <v>100</v>
      </c>
      <c r="I7" s="24">
        <v>160</v>
      </c>
      <c r="J7" s="32" t="s">
        <v>50</v>
      </c>
    </row>
    <row r="8" spans="1:10" ht="12.75" customHeight="1">
      <c r="A8" s="103" t="s">
        <v>71</v>
      </c>
      <c r="B8" s="104"/>
      <c r="C8" s="25" t="s">
        <v>50</v>
      </c>
      <c r="D8" s="25" t="s">
        <v>50</v>
      </c>
      <c r="E8" s="25">
        <v>4</v>
      </c>
      <c r="F8" s="31">
        <v>4000</v>
      </c>
      <c r="G8" s="31">
        <v>2700</v>
      </c>
      <c r="H8" s="31">
        <v>100</v>
      </c>
      <c r="I8" s="25">
        <v>40</v>
      </c>
      <c r="J8" s="25" t="s">
        <v>50</v>
      </c>
    </row>
    <row r="9" spans="1:10" ht="12.75" customHeight="1">
      <c r="A9" s="103" t="s">
        <v>72</v>
      </c>
      <c r="B9" s="104"/>
      <c r="C9" s="32" t="s">
        <v>50</v>
      </c>
      <c r="D9" s="32" t="s">
        <v>50</v>
      </c>
      <c r="E9" s="24">
        <v>4</v>
      </c>
      <c r="F9" s="32" t="s">
        <v>50</v>
      </c>
      <c r="G9" s="32" t="s">
        <v>50</v>
      </c>
      <c r="H9" s="32" t="s">
        <v>50</v>
      </c>
      <c r="I9" s="32" t="s">
        <v>50</v>
      </c>
      <c r="J9" s="24">
        <v>1</v>
      </c>
    </row>
    <row r="10" spans="1:10" ht="12.75" customHeight="1">
      <c r="A10" s="103" t="s">
        <v>73</v>
      </c>
      <c r="B10" s="104"/>
      <c r="C10" s="25" t="s">
        <v>50</v>
      </c>
      <c r="D10" s="25" t="s">
        <v>50</v>
      </c>
      <c r="E10" s="25">
        <v>4</v>
      </c>
      <c r="F10" s="25" t="s">
        <v>50</v>
      </c>
      <c r="G10" s="25" t="s">
        <v>50</v>
      </c>
      <c r="H10" s="25" t="s">
        <v>50</v>
      </c>
      <c r="I10" s="25" t="s">
        <v>50</v>
      </c>
      <c r="J10" s="25">
        <v>1</v>
      </c>
    </row>
    <row r="11" spans="1:10" ht="12.75" customHeight="1">
      <c r="A11" s="103" t="s">
        <v>74</v>
      </c>
      <c r="B11" s="104"/>
      <c r="C11" s="32" t="s">
        <v>50</v>
      </c>
      <c r="D11" s="32" t="s">
        <v>50</v>
      </c>
      <c r="E11" s="24">
        <v>4</v>
      </c>
      <c r="F11" s="32" t="s">
        <v>50</v>
      </c>
      <c r="G11" s="32" t="s">
        <v>50</v>
      </c>
      <c r="H11" s="32" t="s">
        <v>50</v>
      </c>
      <c r="I11" s="32" t="s">
        <v>50</v>
      </c>
      <c r="J11" s="24">
        <v>1</v>
      </c>
    </row>
    <row r="12" spans="1:10" ht="12.75" customHeight="1">
      <c r="A12" s="101" t="s">
        <v>52</v>
      </c>
      <c r="B12" s="102"/>
      <c r="C12" s="102"/>
      <c r="D12" s="102"/>
      <c r="E12" s="102"/>
      <c r="F12" s="102"/>
      <c r="G12" s="102"/>
      <c r="H12" s="102"/>
      <c r="I12" s="102"/>
      <c r="J12" s="23"/>
    </row>
    <row r="13" spans="1:10" ht="12.75" customHeight="1">
      <c r="A13" s="84" t="s">
        <v>136</v>
      </c>
      <c r="B13" s="86"/>
      <c r="C13" s="86"/>
      <c r="D13" s="86"/>
      <c r="E13" s="86"/>
      <c r="F13" s="86"/>
      <c r="G13" s="86"/>
      <c r="H13" s="86"/>
      <c r="I13" s="86"/>
      <c r="J13" s="23"/>
    </row>
    <row r="14" spans="1:10" ht="12.75" customHeight="1">
      <c r="A14"/>
      <c r="B14"/>
      <c r="C14"/>
      <c r="D14"/>
      <c r="E14"/>
      <c r="F14"/>
      <c r="G14"/>
      <c r="H14"/>
      <c r="I14"/>
      <c r="J14"/>
    </row>
    <row r="15" spans="1:10" ht="12.75" customHeight="1">
      <c r="A15"/>
      <c r="B15"/>
      <c r="C15"/>
      <c r="D15"/>
      <c r="E15"/>
      <c r="F15"/>
      <c r="G15"/>
      <c r="H15"/>
      <c r="I15"/>
      <c r="J15"/>
    </row>
    <row r="16" spans="1:10" ht="12.75" customHeight="1">
      <c r="A16" s="108" t="s">
        <v>89</v>
      </c>
      <c r="B16" s="109"/>
      <c r="C16" s="109"/>
      <c r="D16" s="109"/>
      <c r="E16" s="109"/>
      <c r="F16" s="109"/>
      <c r="G16" s="109"/>
      <c r="H16" s="110"/>
      <c r="I16"/>
      <c r="J16"/>
    </row>
    <row r="17" spans="1:10" ht="12.75" customHeight="1">
      <c r="A17" s="111"/>
      <c r="B17" s="112"/>
      <c r="C17" s="112"/>
      <c r="D17" s="112"/>
      <c r="E17" s="112"/>
      <c r="F17" s="112"/>
      <c r="G17" s="112"/>
      <c r="H17" s="113"/>
      <c r="I17"/>
      <c r="J17"/>
    </row>
    <row r="18" spans="1:10" ht="12.75" customHeight="1">
      <c r="A18" s="120" t="s">
        <v>45</v>
      </c>
      <c r="B18" s="121"/>
      <c r="C18" s="99" t="s">
        <v>58</v>
      </c>
      <c r="D18" s="99" t="s">
        <v>62</v>
      </c>
      <c r="E18" s="99" t="s">
        <v>64</v>
      </c>
      <c r="F18" s="99" t="s">
        <v>63</v>
      </c>
      <c r="G18" s="99" t="s">
        <v>65</v>
      </c>
      <c r="H18" s="99" t="s">
        <v>66</v>
      </c>
      <c r="I18"/>
      <c r="J18"/>
    </row>
    <row r="19" spans="1:10" ht="12.75" customHeight="1">
      <c r="A19" s="122"/>
      <c r="B19" s="123"/>
      <c r="C19" s="124"/>
      <c r="D19" s="124"/>
      <c r="E19" s="124"/>
      <c r="F19" s="124"/>
      <c r="G19" s="124"/>
      <c r="H19" s="124"/>
      <c r="I19"/>
      <c r="J19"/>
    </row>
    <row r="20" spans="1:8" ht="12.75" customHeight="1">
      <c r="A20" s="103" t="s">
        <v>43</v>
      </c>
      <c r="B20" s="104"/>
      <c r="C20" s="26">
        <v>10000</v>
      </c>
      <c r="D20" s="29">
        <v>0.51</v>
      </c>
      <c r="E20" s="32" t="s">
        <v>50</v>
      </c>
      <c r="F20" s="27">
        <v>6666.67</v>
      </c>
      <c r="G20" s="32" t="s">
        <v>50</v>
      </c>
      <c r="H20" s="32" t="s">
        <v>50</v>
      </c>
    </row>
    <row r="21" spans="1:8" ht="12.75" customHeight="1">
      <c r="A21" s="103" t="s">
        <v>38</v>
      </c>
      <c r="B21" s="104"/>
      <c r="C21" s="25">
        <v>10000</v>
      </c>
      <c r="D21" s="30">
        <v>0.51</v>
      </c>
      <c r="E21" s="28">
        <v>708.33</v>
      </c>
      <c r="F21" s="28">
        <v>1950</v>
      </c>
      <c r="G21" s="25" t="s">
        <v>50</v>
      </c>
      <c r="H21" s="25" t="s">
        <v>50</v>
      </c>
    </row>
    <row r="22" spans="1:8" ht="12.75" customHeight="1">
      <c r="A22" s="103" t="s">
        <v>36</v>
      </c>
      <c r="B22" s="104"/>
      <c r="C22" s="26">
        <v>10000</v>
      </c>
      <c r="D22" s="32" t="s">
        <v>50</v>
      </c>
      <c r="E22" s="32" t="s">
        <v>50</v>
      </c>
      <c r="F22" s="32" t="s">
        <v>50</v>
      </c>
      <c r="G22" s="32" t="s">
        <v>50</v>
      </c>
      <c r="H22" s="29">
        <v>25</v>
      </c>
    </row>
    <row r="23" spans="1:8" ht="12.75" customHeight="1">
      <c r="A23" s="103" t="s">
        <v>37</v>
      </c>
      <c r="B23" s="104"/>
      <c r="C23" s="25">
        <v>10000</v>
      </c>
      <c r="D23" s="25" t="s">
        <v>50</v>
      </c>
      <c r="E23" s="25" t="s">
        <v>50</v>
      </c>
      <c r="F23" s="25" t="s">
        <v>50</v>
      </c>
      <c r="G23" s="25" t="s">
        <v>50</v>
      </c>
      <c r="H23" s="30">
        <v>5.9347</v>
      </c>
    </row>
    <row r="24" spans="1:8" ht="12.75" customHeight="1">
      <c r="A24" s="103" t="s">
        <v>35</v>
      </c>
      <c r="B24" s="104"/>
      <c r="C24" s="26">
        <v>10000</v>
      </c>
      <c r="D24" s="29">
        <v>0.2544</v>
      </c>
      <c r="E24" s="27">
        <v>708.33</v>
      </c>
      <c r="F24" s="27">
        <v>1950</v>
      </c>
      <c r="G24" s="32" t="s">
        <v>50</v>
      </c>
      <c r="H24" s="32" t="s">
        <v>50</v>
      </c>
    </row>
    <row r="25" spans="1:8" ht="12.75" customHeight="1">
      <c r="A25" s="103" t="s">
        <v>28</v>
      </c>
      <c r="B25" s="104"/>
      <c r="C25" s="25">
        <v>10000</v>
      </c>
      <c r="D25" s="30">
        <v>0.442656</v>
      </c>
      <c r="E25" s="25" t="s">
        <v>50</v>
      </c>
      <c r="F25" s="28">
        <v>6670</v>
      </c>
      <c r="G25" s="25">
        <v>4995</v>
      </c>
      <c r="H25" s="25" t="s">
        <v>50</v>
      </c>
    </row>
    <row r="26" spans="1:8" ht="12.75" customHeight="1">
      <c r="A26" s="103" t="s">
        <v>34</v>
      </c>
      <c r="B26" s="104"/>
      <c r="C26" s="26">
        <v>10000</v>
      </c>
      <c r="D26" s="29">
        <v>0.2544</v>
      </c>
      <c r="E26" s="27">
        <v>708.33</v>
      </c>
      <c r="F26" s="27">
        <v>1950</v>
      </c>
      <c r="G26" s="32" t="s">
        <v>50</v>
      </c>
      <c r="H26" s="32" t="s">
        <v>50</v>
      </c>
    </row>
    <row r="27" spans="1:8" ht="12.75" customHeight="1">
      <c r="A27" s="101" t="s">
        <v>52</v>
      </c>
      <c r="B27" s="102"/>
      <c r="C27" s="102"/>
      <c r="D27" s="102"/>
      <c r="E27" s="102"/>
      <c r="F27" s="102"/>
      <c r="G27" s="102"/>
      <c r="H27" s="102"/>
    </row>
    <row r="28" spans="1:8" ht="12.75" customHeight="1">
      <c r="A28" s="84" t="s">
        <v>136</v>
      </c>
      <c r="B28" s="86"/>
      <c r="C28" s="86"/>
      <c r="D28" s="86"/>
      <c r="E28" s="86"/>
      <c r="F28" s="86"/>
      <c r="G28" s="86"/>
      <c r="H28" s="86"/>
    </row>
    <row r="31" spans="1:10" ht="12.75">
      <c r="A31" s="88" t="s">
        <v>106</v>
      </c>
      <c r="B31" s="89"/>
      <c r="C31" s="89"/>
      <c r="D31" s="89"/>
      <c r="E31" s="89"/>
      <c r="F31" s="89"/>
      <c r="G31" s="89"/>
      <c r="H31" s="89"/>
      <c r="I31" s="89"/>
      <c r="J31" s="89"/>
    </row>
    <row r="32" spans="1:10" ht="12.75">
      <c r="A32" s="90"/>
      <c r="B32" s="91"/>
      <c r="C32" s="91"/>
      <c r="D32" s="91"/>
      <c r="E32" s="91"/>
      <c r="F32" s="91"/>
      <c r="G32" s="91"/>
      <c r="H32" s="91"/>
      <c r="I32" s="91"/>
      <c r="J32" s="91"/>
    </row>
    <row r="33" spans="1:17" ht="12.75">
      <c r="A33" s="9" t="s">
        <v>55</v>
      </c>
      <c r="B33" s="9" t="s">
        <v>45</v>
      </c>
      <c r="C33" s="78" t="s">
        <v>54</v>
      </c>
      <c r="D33" s="138"/>
      <c r="E33" s="138"/>
      <c r="F33" s="102"/>
      <c r="G33" s="139"/>
      <c r="H33" s="9" t="s">
        <v>46</v>
      </c>
      <c r="I33" s="9" t="s">
        <v>60</v>
      </c>
      <c r="J33" s="9" t="s">
        <v>47</v>
      </c>
      <c r="K33"/>
      <c r="L33"/>
      <c r="M33"/>
      <c r="N33"/>
      <c r="O33"/>
      <c r="P33"/>
      <c r="Q33"/>
    </row>
    <row r="34" spans="1:17" ht="12.75">
      <c r="A34" s="76" t="s">
        <v>29</v>
      </c>
      <c r="B34" s="12" t="s">
        <v>38</v>
      </c>
      <c r="C34" s="132" t="s">
        <v>75</v>
      </c>
      <c r="D34" s="133"/>
      <c r="E34" s="133"/>
      <c r="F34" s="133"/>
      <c r="G34" s="127"/>
      <c r="H34" s="34">
        <f>C5/(D5*2)*(E5*4+1)</f>
        <v>708.3333333333333</v>
      </c>
      <c r="I34" s="35">
        <v>100</v>
      </c>
      <c r="J34" s="36">
        <f>H34*I34</f>
        <v>70833.33333333333</v>
      </c>
      <c r="K34"/>
      <c r="L34"/>
      <c r="M34"/>
      <c r="N34"/>
      <c r="O34"/>
      <c r="P34"/>
      <c r="Q34"/>
    </row>
    <row r="35" spans="1:17" ht="12.75" customHeight="1">
      <c r="A35" s="130"/>
      <c r="B35" s="10" t="s">
        <v>38</v>
      </c>
      <c r="C35" s="134" t="s">
        <v>76</v>
      </c>
      <c r="D35" s="135"/>
      <c r="E35" s="135"/>
      <c r="F35" s="135"/>
      <c r="G35" s="127"/>
      <c r="H35" s="34">
        <f>E6*(F6/H6+I6)</f>
        <v>112.4</v>
      </c>
      <c r="I35" s="35">
        <v>100</v>
      </c>
      <c r="J35" s="37">
        <f aca="true" t="shared" si="0" ref="J35:J47">H35*I35</f>
        <v>11240</v>
      </c>
      <c r="K35"/>
      <c r="L35"/>
      <c r="M35"/>
      <c r="N35"/>
      <c r="O35"/>
      <c r="P35"/>
      <c r="Q35"/>
    </row>
    <row r="36" spans="1:17" ht="12.75" customHeight="1">
      <c r="A36" s="130"/>
      <c r="B36" s="12" t="s">
        <v>36</v>
      </c>
      <c r="C36" s="132" t="s">
        <v>77</v>
      </c>
      <c r="D36" s="133"/>
      <c r="E36" s="133"/>
      <c r="F36" s="133"/>
      <c r="G36" s="127"/>
      <c r="H36" s="34">
        <f>E7*((F7+G7)/H7+I7)</f>
        <v>1056</v>
      </c>
      <c r="I36" s="35">
        <v>100</v>
      </c>
      <c r="J36" s="38">
        <f t="shared" si="0"/>
        <v>105600</v>
      </c>
      <c r="K36"/>
      <c r="L36"/>
      <c r="M36"/>
      <c r="N36"/>
      <c r="O36"/>
      <c r="P36"/>
      <c r="Q36"/>
    </row>
    <row r="37" spans="1:17" ht="12.75" customHeight="1">
      <c r="A37" s="130"/>
      <c r="B37" s="10" t="s">
        <v>37</v>
      </c>
      <c r="C37" s="134" t="s">
        <v>78</v>
      </c>
      <c r="D37" s="135"/>
      <c r="E37" s="135"/>
      <c r="F37" s="135"/>
      <c r="G37" s="127"/>
      <c r="H37" s="34">
        <f>E8*((F8+G8)/H8+I8)+H36</f>
        <v>1484</v>
      </c>
      <c r="I37" s="35">
        <v>100</v>
      </c>
      <c r="J37" s="39">
        <f t="shared" si="0"/>
        <v>148400</v>
      </c>
      <c r="K37"/>
      <c r="L37"/>
      <c r="M37"/>
      <c r="N37"/>
      <c r="O37"/>
      <c r="P37"/>
      <c r="Q37"/>
    </row>
    <row r="38" spans="1:17" ht="12.75" customHeight="1">
      <c r="A38" s="130"/>
      <c r="B38" s="12" t="s">
        <v>35</v>
      </c>
      <c r="C38" s="132" t="s">
        <v>79</v>
      </c>
      <c r="D38" s="133"/>
      <c r="E38" s="133"/>
      <c r="F38" s="133"/>
      <c r="G38" s="127"/>
      <c r="H38" s="34">
        <f>561+1176*J9</f>
        <v>1737</v>
      </c>
      <c r="I38" s="35">
        <v>100</v>
      </c>
      <c r="J38" s="40">
        <f t="shared" si="0"/>
        <v>173700</v>
      </c>
      <c r="K38"/>
      <c r="L38"/>
      <c r="M38"/>
      <c r="N38"/>
      <c r="O38"/>
      <c r="P38"/>
      <c r="Q38"/>
    </row>
    <row r="39" spans="1:17" ht="12.75" customHeight="1">
      <c r="A39" s="130"/>
      <c r="B39" s="10" t="s">
        <v>28</v>
      </c>
      <c r="C39" s="134" t="s">
        <v>80</v>
      </c>
      <c r="D39" s="135"/>
      <c r="E39" s="135"/>
      <c r="F39" s="135"/>
      <c r="G39" s="127"/>
      <c r="H39" s="34">
        <f>546+560*J10</f>
        <v>1106</v>
      </c>
      <c r="I39" s="35">
        <v>100</v>
      </c>
      <c r="J39" s="41">
        <f t="shared" si="0"/>
        <v>110600</v>
      </c>
      <c r="K39"/>
      <c r="L39"/>
      <c r="M39"/>
      <c r="N39"/>
      <c r="O39"/>
      <c r="P39"/>
      <c r="Q39"/>
    </row>
    <row r="40" spans="1:17" ht="12.75" customHeight="1">
      <c r="A40" s="131"/>
      <c r="B40" s="7" t="s">
        <v>34</v>
      </c>
      <c r="C40" s="136" t="s">
        <v>81</v>
      </c>
      <c r="D40" s="137"/>
      <c r="E40" s="137"/>
      <c r="F40" s="137"/>
      <c r="G40" s="127"/>
      <c r="H40" s="34">
        <f>(10826+8008*J11)/2</f>
        <v>9417</v>
      </c>
      <c r="I40" s="35">
        <v>100</v>
      </c>
      <c r="J40" s="42">
        <f t="shared" si="0"/>
        <v>941700</v>
      </c>
      <c r="K40"/>
      <c r="L40"/>
      <c r="M40"/>
      <c r="N40"/>
      <c r="O40"/>
      <c r="P40"/>
      <c r="Q40"/>
    </row>
    <row r="41" spans="1:17" ht="12.75" customHeight="1">
      <c r="A41" s="76" t="s">
        <v>30</v>
      </c>
      <c r="B41" s="10" t="s">
        <v>43</v>
      </c>
      <c r="C41" s="125" t="s">
        <v>82</v>
      </c>
      <c r="D41" s="126"/>
      <c r="E41" s="126"/>
      <c r="F41" s="126"/>
      <c r="G41" s="127"/>
      <c r="H41" s="34">
        <f>C20*(10+D20)-(F20*9)</f>
        <v>45099.97</v>
      </c>
      <c r="I41" s="35">
        <v>100</v>
      </c>
      <c r="J41" s="43">
        <f t="shared" si="0"/>
        <v>4509997</v>
      </c>
      <c r="K41"/>
      <c r="L41"/>
      <c r="M41"/>
      <c r="N41"/>
      <c r="O41"/>
      <c r="P41"/>
      <c r="Q41"/>
    </row>
    <row r="42" spans="1:17" ht="12.75" customHeight="1">
      <c r="A42" s="116"/>
      <c r="B42" s="7" t="s">
        <v>38</v>
      </c>
      <c r="C42" s="128" t="s">
        <v>83</v>
      </c>
      <c r="D42" s="129"/>
      <c r="E42" s="129"/>
      <c r="F42" s="129"/>
      <c r="G42" s="127"/>
      <c r="H42" s="34">
        <f>C21*(10+D21)-(E21*99)-(F21*9)</f>
        <v>17425.33</v>
      </c>
      <c r="I42" s="35">
        <v>100</v>
      </c>
      <c r="J42" s="44">
        <f t="shared" si="0"/>
        <v>1742533.0000000002</v>
      </c>
      <c r="K42"/>
      <c r="L42"/>
      <c r="M42"/>
      <c r="N42"/>
      <c r="O42"/>
      <c r="P42"/>
      <c r="Q42"/>
    </row>
    <row r="43" spans="1:17" ht="12.75" customHeight="1">
      <c r="A43" s="116"/>
      <c r="B43" s="10" t="s">
        <v>36</v>
      </c>
      <c r="C43" s="125" t="s">
        <v>86</v>
      </c>
      <c r="D43" s="126"/>
      <c r="E43" s="126"/>
      <c r="F43" s="126"/>
      <c r="G43" s="127"/>
      <c r="H43" s="45">
        <f>C22/H22</f>
        <v>400</v>
      </c>
      <c r="I43" s="35">
        <v>100</v>
      </c>
      <c r="J43" s="46">
        <f t="shared" si="0"/>
        <v>40000</v>
      </c>
      <c r="K43"/>
      <c r="L43"/>
      <c r="M43"/>
      <c r="N43"/>
      <c r="O43"/>
      <c r="P43"/>
      <c r="Q43"/>
    </row>
    <row r="44" spans="1:17" ht="12.75" customHeight="1">
      <c r="A44" s="116"/>
      <c r="B44" s="7" t="s">
        <v>37</v>
      </c>
      <c r="C44" s="128" t="s">
        <v>86</v>
      </c>
      <c r="D44" s="129"/>
      <c r="E44" s="129"/>
      <c r="F44" s="129"/>
      <c r="G44" s="127"/>
      <c r="H44" s="45">
        <f>C23/H23</f>
        <v>1685.0051392656746</v>
      </c>
      <c r="I44" s="35">
        <v>100</v>
      </c>
      <c r="J44" s="47">
        <f t="shared" si="0"/>
        <v>168500.51392656745</v>
      </c>
      <c r="K44"/>
      <c r="L44"/>
      <c r="M44"/>
      <c r="N44"/>
      <c r="O44"/>
      <c r="P44"/>
      <c r="Q44"/>
    </row>
    <row r="45" spans="1:17" ht="12.75" customHeight="1">
      <c r="A45" s="116"/>
      <c r="B45" s="10" t="s">
        <v>35</v>
      </c>
      <c r="C45" s="125" t="s">
        <v>84</v>
      </c>
      <c r="D45" s="126"/>
      <c r="E45" s="126"/>
      <c r="F45" s="126"/>
      <c r="G45" s="127"/>
      <c r="H45" s="34">
        <f>C24*(10+D24)-(E24*99)-(F24*9)</f>
        <v>14869.330000000002</v>
      </c>
      <c r="I45" s="35">
        <v>100</v>
      </c>
      <c r="J45" s="48">
        <f t="shared" si="0"/>
        <v>1486933.0000000002</v>
      </c>
      <c r="K45"/>
      <c r="L45"/>
      <c r="M45"/>
      <c r="N45"/>
      <c r="O45"/>
      <c r="P45"/>
      <c r="Q45"/>
    </row>
    <row r="46" spans="1:17" ht="12.75" customHeight="1">
      <c r="A46" s="116"/>
      <c r="B46" s="7" t="s">
        <v>28</v>
      </c>
      <c r="C46" s="128" t="s">
        <v>85</v>
      </c>
      <c r="D46" s="129"/>
      <c r="E46" s="129"/>
      <c r="F46" s="129"/>
      <c r="G46" s="127"/>
      <c r="H46" s="34">
        <f>C25*(10+D25)-(F25*9)-G25</f>
        <v>39401.56</v>
      </c>
      <c r="I46" s="35">
        <v>100</v>
      </c>
      <c r="J46" s="49">
        <f t="shared" si="0"/>
        <v>3940156</v>
      </c>
      <c r="K46"/>
      <c r="L46"/>
      <c r="M46"/>
      <c r="N46"/>
      <c r="O46"/>
      <c r="P46"/>
      <c r="Q46"/>
    </row>
    <row r="47" spans="1:17" ht="12.75" customHeight="1">
      <c r="A47" s="117"/>
      <c r="B47" s="10" t="s">
        <v>34</v>
      </c>
      <c r="C47" s="125" t="s">
        <v>84</v>
      </c>
      <c r="D47" s="126"/>
      <c r="E47" s="126"/>
      <c r="F47" s="126"/>
      <c r="G47" s="127"/>
      <c r="H47" s="34">
        <f>C26*(10+D26)-(E26*99)-(F26*9)</f>
        <v>14869.330000000002</v>
      </c>
      <c r="I47" s="35">
        <v>100</v>
      </c>
      <c r="J47" s="50">
        <f t="shared" si="0"/>
        <v>1486933.0000000002</v>
      </c>
      <c r="K47"/>
      <c r="L47"/>
      <c r="M47"/>
      <c r="N47"/>
      <c r="O47"/>
      <c r="P47"/>
      <c r="Q47"/>
    </row>
    <row r="48" spans="1:10" ht="12.75" customHeight="1">
      <c r="A48" s="101" t="s">
        <v>52</v>
      </c>
      <c r="B48" s="115"/>
      <c r="C48" s="115"/>
      <c r="D48" s="115"/>
      <c r="E48" s="115"/>
      <c r="F48" s="115"/>
      <c r="G48" s="115"/>
      <c r="H48" s="102"/>
      <c r="I48" s="102"/>
      <c r="J48" s="102"/>
    </row>
    <row r="49" spans="1:10" ht="12.75" customHeight="1">
      <c r="A49" s="84" t="s">
        <v>136</v>
      </c>
      <c r="B49" s="85"/>
      <c r="C49" s="85"/>
      <c r="D49" s="85"/>
      <c r="E49" s="85"/>
      <c r="F49" s="85"/>
      <c r="G49" s="85"/>
      <c r="H49" s="86"/>
      <c r="I49" s="87"/>
      <c r="J49" s="87"/>
    </row>
    <row r="52" spans="1:8" ht="12.75">
      <c r="A52" s="108" t="s">
        <v>90</v>
      </c>
      <c r="B52" s="109"/>
      <c r="C52" s="109"/>
      <c r="D52" s="109"/>
      <c r="E52" s="109"/>
      <c r="F52" s="109"/>
      <c r="G52" s="109"/>
      <c r="H52" s="110"/>
    </row>
    <row r="53" spans="1:8" ht="12.75">
      <c r="A53" s="111"/>
      <c r="B53" s="112"/>
      <c r="C53" s="112"/>
      <c r="D53" s="112"/>
      <c r="E53" s="112"/>
      <c r="F53" s="112"/>
      <c r="G53" s="112"/>
      <c r="H53" s="113"/>
    </row>
    <row r="54" spans="1:8" ht="12.75" customHeight="1">
      <c r="A54" s="78" t="s">
        <v>39</v>
      </c>
      <c r="B54" s="114"/>
      <c r="C54" s="105" t="s">
        <v>45</v>
      </c>
      <c r="D54" s="106"/>
      <c r="E54" s="106"/>
      <c r="F54" s="106"/>
      <c r="G54" s="106"/>
      <c r="H54" s="107"/>
    </row>
    <row r="55" spans="1:8" ht="12.75" customHeight="1">
      <c r="A55" s="81"/>
      <c r="B55" s="83"/>
      <c r="C55" s="9" t="s">
        <v>38</v>
      </c>
      <c r="D55" s="9" t="s">
        <v>36</v>
      </c>
      <c r="E55" s="9" t="s">
        <v>37</v>
      </c>
      <c r="F55" s="9" t="s">
        <v>35</v>
      </c>
      <c r="G55" s="9" t="s">
        <v>28</v>
      </c>
      <c r="H55" s="9" t="s">
        <v>34</v>
      </c>
    </row>
    <row r="56" spans="1:8" ht="12.75">
      <c r="A56" s="76" t="s">
        <v>29</v>
      </c>
      <c r="B56" s="15" t="s">
        <v>38</v>
      </c>
      <c r="C56" s="33">
        <f>$J$34</f>
        <v>70833.33333333333</v>
      </c>
      <c r="D56" s="8" t="s">
        <v>50</v>
      </c>
      <c r="E56" s="8" t="s">
        <v>50</v>
      </c>
      <c r="F56" s="33">
        <f>$J$34</f>
        <v>70833.33333333333</v>
      </c>
      <c r="G56" s="8" t="s">
        <v>50</v>
      </c>
      <c r="H56" s="33">
        <f>$J$34</f>
        <v>70833.33333333333</v>
      </c>
    </row>
    <row r="57" spans="1:8" ht="12.75">
      <c r="A57" s="116"/>
      <c r="B57" s="16" t="s">
        <v>42</v>
      </c>
      <c r="C57" s="51">
        <f>$J$35</f>
        <v>11240</v>
      </c>
      <c r="D57" s="52">
        <f>$J$36</f>
        <v>105600</v>
      </c>
      <c r="E57" s="53">
        <f>$J$37</f>
        <v>148400</v>
      </c>
      <c r="F57" s="11" t="s">
        <v>50</v>
      </c>
      <c r="G57" s="11" t="s">
        <v>50</v>
      </c>
      <c r="H57" s="11" t="s">
        <v>50</v>
      </c>
    </row>
    <row r="58" spans="1:8" ht="12.75">
      <c r="A58" s="116"/>
      <c r="B58" s="17" t="s">
        <v>48</v>
      </c>
      <c r="C58" s="8" t="s">
        <v>50</v>
      </c>
      <c r="D58" s="8" t="s">
        <v>50</v>
      </c>
      <c r="E58" s="8" t="s">
        <v>50</v>
      </c>
      <c r="F58" s="54">
        <f>J38</f>
        <v>173700</v>
      </c>
      <c r="G58" s="55">
        <f>J39</f>
        <v>110600</v>
      </c>
      <c r="H58" s="56">
        <f>J40</f>
        <v>941700</v>
      </c>
    </row>
    <row r="59" spans="1:8" ht="12.75">
      <c r="A59" s="116"/>
      <c r="B59" s="16" t="s">
        <v>40</v>
      </c>
      <c r="C59" s="11" t="s">
        <v>50</v>
      </c>
      <c r="D59" s="11" t="s">
        <v>50</v>
      </c>
      <c r="E59" s="11" t="s">
        <v>50</v>
      </c>
      <c r="F59" s="11">
        <v>36800</v>
      </c>
      <c r="G59" s="11">
        <v>26400</v>
      </c>
      <c r="H59" s="11">
        <v>48000</v>
      </c>
    </row>
    <row r="60" spans="1:8" ht="12.75">
      <c r="A60" s="116"/>
      <c r="B60" s="17" t="s">
        <v>49</v>
      </c>
      <c r="C60" s="8" t="s">
        <v>50</v>
      </c>
      <c r="D60" s="8" t="s">
        <v>50</v>
      </c>
      <c r="E60" s="8" t="s">
        <v>50</v>
      </c>
      <c r="F60" s="8">
        <v>30100</v>
      </c>
      <c r="G60" s="8" t="s">
        <v>50</v>
      </c>
      <c r="H60" s="8">
        <v>47700</v>
      </c>
    </row>
    <row r="61" spans="1:8" ht="12.75">
      <c r="A61" s="116"/>
      <c r="B61" s="16" t="s">
        <v>41</v>
      </c>
      <c r="C61" s="11" t="s">
        <v>50</v>
      </c>
      <c r="D61" s="11" t="s">
        <v>50</v>
      </c>
      <c r="E61" s="11" t="s">
        <v>50</v>
      </c>
      <c r="F61" s="11" t="s">
        <v>50</v>
      </c>
      <c r="G61" s="11">
        <v>36000</v>
      </c>
      <c r="H61" s="11" t="s">
        <v>50</v>
      </c>
    </row>
    <row r="62" spans="1:8" s="4" customFormat="1" ht="12.75">
      <c r="A62" s="117"/>
      <c r="B62" s="13" t="s">
        <v>107</v>
      </c>
      <c r="C62" s="14">
        <f aca="true" t="shared" si="1" ref="C62:H62">SUM(C56:C61)</f>
        <v>82073.33333333333</v>
      </c>
      <c r="D62" s="14">
        <f t="shared" si="1"/>
        <v>105600</v>
      </c>
      <c r="E62" s="14">
        <f t="shared" si="1"/>
        <v>148400</v>
      </c>
      <c r="F62" s="14">
        <f t="shared" si="1"/>
        <v>311433.3333333333</v>
      </c>
      <c r="G62" s="14">
        <f t="shared" si="1"/>
        <v>173000</v>
      </c>
      <c r="H62" s="14">
        <f t="shared" si="1"/>
        <v>1108233.3333333335</v>
      </c>
    </row>
    <row r="63" spans="1:8" ht="12.75">
      <c r="A63" s="76" t="s">
        <v>30</v>
      </c>
      <c r="B63" s="18" t="s">
        <v>43</v>
      </c>
      <c r="C63" s="57">
        <f aca="true" t="shared" si="2" ref="C63:H63">$J$41</f>
        <v>4509997</v>
      </c>
      <c r="D63" s="57">
        <f t="shared" si="2"/>
        <v>4509997</v>
      </c>
      <c r="E63" s="57">
        <f t="shared" si="2"/>
        <v>4509997</v>
      </c>
      <c r="F63" s="57">
        <f t="shared" si="2"/>
        <v>4509997</v>
      </c>
      <c r="G63" s="57">
        <f t="shared" si="2"/>
        <v>4509997</v>
      </c>
      <c r="H63" s="57">
        <f t="shared" si="2"/>
        <v>4509997</v>
      </c>
    </row>
    <row r="64" spans="1:8" ht="12.75">
      <c r="A64" s="118"/>
      <c r="B64" s="19" t="s">
        <v>44</v>
      </c>
      <c r="C64" s="58">
        <f>J42</f>
        <v>1742533.0000000002</v>
      </c>
      <c r="D64" s="59">
        <f>J43</f>
        <v>40000</v>
      </c>
      <c r="E64" s="60">
        <f>J44</f>
        <v>168500.51392656745</v>
      </c>
      <c r="F64" s="61">
        <f>J45</f>
        <v>1486933.0000000002</v>
      </c>
      <c r="G64" s="62">
        <f>J46</f>
        <v>3940156</v>
      </c>
      <c r="H64" s="63">
        <f>J47</f>
        <v>1486933.0000000002</v>
      </c>
    </row>
    <row r="65" spans="1:8" ht="12.75">
      <c r="A65" s="119"/>
      <c r="B65" s="13" t="s">
        <v>108</v>
      </c>
      <c r="C65" s="14">
        <f aca="true" t="shared" si="3" ref="C65:H65">C63-C64</f>
        <v>2767464</v>
      </c>
      <c r="D65" s="14">
        <f t="shared" si="3"/>
        <v>4469997</v>
      </c>
      <c r="E65" s="14">
        <f t="shared" si="3"/>
        <v>4341496.4860734325</v>
      </c>
      <c r="F65" s="14">
        <f t="shared" si="3"/>
        <v>3023064</v>
      </c>
      <c r="G65" s="14">
        <f t="shared" si="3"/>
        <v>569841</v>
      </c>
      <c r="H65" s="14">
        <f t="shared" si="3"/>
        <v>3023064</v>
      </c>
    </row>
    <row r="66" spans="1:8" ht="12.75" customHeight="1">
      <c r="A66" s="101" t="s">
        <v>52</v>
      </c>
      <c r="B66" s="115"/>
      <c r="C66" s="115"/>
      <c r="D66" s="115"/>
      <c r="E66" s="115"/>
      <c r="F66" s="115"/>
      <c r="G66" s="115"/>
      <c r="H66" s="102"/>
    </row>
    <row r="67" spans="1:8" ht="12.75" customHeight="1">
      <c r="A67" s="84" t="s">
        <v>136</v>
      </c>
      <c r="B67" s="85"/>
      <c r="C67" s="85"/>
      <c r="D67" s="85"/>
      <c r="E67" s="85"/>
      <c r="F67" s="85"/>
      <c r="G67" s="85"/>
      <c r="H67" s="86"/>
    </row>
    <row r="68" spans="1:8" ht="12.75">
      <c r="A68" s="6"/>
      <c r="B68" s="3"/>
      <c r="C68" s="5"/>
      <c r="D68" s="5"/>
      <c r="E68" s="5"/>
      <c r="F68" s="5"/>
      <c r="G68" s="5"/>
      <c r="H68" s="5"/>
    </row>
    <row r="69" spans="1:8" ht="12.75">
      <c r="A69" s="6"/>
      <c r="B69" s="3"/>
      <c r="C69" s="5"/>
      <c r="D69" s="5"/>
      <c r="E69" s="5"/>
      <c r="F69" s="5"/>
      <c r="G69" s="5"/>
      <c r="H69" s="5"/>
    </row>
    <row r="70" spans="1:10" ht="12.75">
      <c r="A70" s="88" t="s">
        <v>94</v>
      </c>
      <c r="B70" s="89"/>
      <c r="C70" s="89"/>
      <c r="D70" s="89"/>
      <c r="E70" s="89"/>
      <c r="F70" s="89"/>
      <c r="G70" s="89"/>
      <c r="H70" s="89"/>
      <c r="I70" s="89"/>
      <c r="J70" s="89"/>
    </row>
    <row r="71" spans="1:10" ht="12.75">
      <c r="A71" s="90"/>
      <c r="B71" s="91"/>
      <c r="C71" s="91"/>
      <c r="D71" s="91"/>
      <c r="E71" s="91"/>
      <c r="F71" s="91"/>
      <c r="G71" s="91"/>
      <c r="H71" s="91"/>
      <c r="I71" s="91"/>
      <c r="J71" s="91"/>
    </row>
    <row r="72" spans="1:10" ht="12.75" customHeight="1">
      <c r="A72" s="76" t="s">
        <v>96</v>
      </c>
      <c r="B72" s="78" t="s">
        <v>104</v>
      </c>
      <c r="C72" s="79"/>
      <c r="D72" s="80"/>
      <c r="E72" s="105" t="s">
        <v>45</v>
      </c>
      <c r="F72" s="106"/>
      <c r="G72" s="106"/>
      <c r="H72" s="106"/>
      <c r="I72" s="106"/>
      <c r="J72" s="107"/>
    </row>
    <row r="73" spans="1:10" ht="12.75" customHeight="1">
      <c r="A73" s="77"/>
      <c r="B73" s="81"/>
      <c r="C73" s="82"/>
      <c r="D73" s="83"/>
      <c r="E73" s="9" t="s">
        <v>38</v>
      </c>
      <c r="F73" s="9" t="s">
        <v>36</v>
      </c>
      <c r="G73" s="9" t="s">
        <v>37</v>
      </c>
      <c r="H73" s="9" t="s">
        <v>35</v>
      </c>
      <c r="I73" s="9" t="s">
        <v>28</v>
      </c>
      <c r="J73" s="9" t="s">
        <v>34</v>
      </c>
    </row>
    <row r="74" spans="1:10" ht="12.75" customHeight="1">
      <c r="A74" s="64" t="s">
        <v>29</v>
      </c>
      <c r="B74" s="98" t="s">
        <v>97</v>
      </c>
      <c r="C74" s="93"/>
      <c r="D74" s="94"/>
      <c r="E74" s="8">
        <f aca="true" t="shared" si="4" ref="E74:J74">C62</f>
        <v>82073.33333333333</v>
      </c>
      <c r="F74" s="8">
        <f t="shared" si="4"/>
        <v>105600</v>
      </c>
      <c r="G74" s="8">
        <f t="shared" si="4"/>
        <v>148400</v>
      </c>
      <c r="H74" s="8">
        <f t="shared" si="4"/>
        <v>311433.3333333333</v>
      </c>
      <c r="I74" s="8">
        <f t="shared" si="4"/>
        <v>173000</v>
      </c>
      <c r="J74" s="8">
        <f t="shared" si="4"/>
        <v>1108233.3333333335</v>
      </c>
    </row>
    <row r="75" spans="1:10" ht="12.75">
      <c r="A75" s="64" t="s">
        <v>30</v>
      </c>
      <c r="B75" s="95" t="s">
        <v>98</v>
      </c>
      <c r="C75" s="96"/>
      <c r="D75" s="97"/>
      <c r="E75" s="11">
        <f aca="true" t="shared" si="5" ref="E75:J75">C65</f>
        <v>2767464</v>
      </c>
      <c r="F75" s="11">
        <f t="shared" si="5"/>
        <v>4469997</v>
      </c>
      <c r="G75" s="11">
        <f t="shared" si="5"/>
        <v>4341496.4860734325</v>
      </c>
      <c r="H75" s="11">
        <f t="shared" si="5"/>
        <v>3023064</v>
      </c>
      <c r="I75" s="11">
        <f t="shared" si="5"/>
        <v>569841</v>
      </c>
      <c r="J75" s="11">
        <f t="shared" si="5"/>
        <v>3023064</v>
      </c>
    </row>
    <row r="76" spans="1:10" ht="12.75">
      <c r="A76" s="64" t="s">
        <v>31</v>
      </c>
      <c r="B76" s="92" t="s">
        <v>99</v>
      </c>
      <c r="C76" s="93"/>
      <c r="D76" s="94"/>
      <c r="E76" s="8">
        <f aca="true" t="shared" si="6" ref="E76:J76">E75/(1+0.05)^5</f>
        <v>2168380.458759467</v>
      </c>
      <c r="F76" s="8">
        <f t="shared" si="6"/>
        <v>3502359.6135355122</v>
      </c>
      <c r="G76" s="8">
        <f t="shared" si="6"/>
        <v>3401676.0984694017</v>
      </c>
      <c r="H76" s="8">
        <f t="shared" si="6"/>
        <v>2368649.7469088053</v>
      </c>
      <c r="I76" s="8">
        <f t="shared" si="6"/>
        <v>446485.3342265531</v>
      </c>
      <c r="J76" s="8">
        <f t="shared" si="6"/>
        <v>2368649.7469088053</v>
      </c>
    </row>
    <row r="77" spans="1:10" ht="12.75">
      <c r="A77" s="64" t="s">
        <v>32</v>
      </c>
      <c r="B77" s="95" t="s">
        <v>100</v>
      </c>
      <c r="C77" s="96"/>
      <c r="D77" s="97"/>
      <c r="E77" s="20">
        <f aca="true" t="shared" si="7" ref="E77:J77">E76/E74</f>
        <v>26.420036456333367</v>
      </c>
      <c r="F77" s="20">
        <f t="shared" si="7"/>
        <v>33.16628421908629</v>
      </c>
      <c r="G77" s="20">
        <f t="shared" si="7"/>
        <v>22.922345677017532</v>
      </c>
      <c r="H77" s="20">
        <f t="shared" si="7"/>
        <v>7.605639773869653</v>
      </c>
      <c r="I77" s="20">
        <f t="shared" si="7"/>
        <v>2.580840082234411</v>
      </c>
      <c r="J77" s="20">
        <f t="shared" si="7"/>
        <v>2.1373204321371597</v>
      </c>
    </row>
    <row r="78" spans="1:10" ht="12.75">
      <c r="A78" s="64" t="s">
        <v>87</v>
      </c>
      <c r="B78" s="98" t="s">
        <v>101</v>
      </c>
      <c r="C78" s="93"/>
      <c r="D78" s="94"/>
      <c r="E78" s="65">
        <f aca="true" t="shared" si="8" ref="E78:J78">(E76-E74)/E74*100</f>
        <v>2542.003645633337</v>
      </c>
      <c r="F78" s="65">
        <f t="shared" si="8"/>
        <v>3216.628421908629</v>
      </c>
      <c r="G78" s="65">
        <f t="shared" si="8"/>
        <v>2192.2345677017533</v>
      </c>
      <c r="H78" s="65">
        <f t="shared" si="8"/>
        <v>660.5639773869652</v>
      </c>
      <c r="I78" s="65">
        <f t="shared" si="8"/>
        <v>158.0840082234411</v>
      </c>
      <c r="J78" s="65">
        <f t="shared" si="8"/>
        <v>113.73204321371597</v>
      </c>
    </row>
    <row r="79" spans="1:10" ht="12.75">
      <c r="A79" s="64" t="s">
        <v>33</v>
      </c>
      <c r="B79" s="95" t="s">
        <v>102</v>
      </c>
      <c r="C79" s="96"/>
      <c r="D79" s="97"/>
      <c r="E79" s="11">
        <f aca="true" t="shared" si="9" ref="E79:J79">E74/(C63/C64-1)</f>
        <v>51677.45334838443</v>
      </c>
      <c r="F79" s="11">
        <f t="shared" si="9"/>
        <v>944.9670771591121</v>
      </c>
      <c r="G79" s="11">
        <f t="shared" si="9"/>
        <v>5759.64447902116</v>
      </c>
      <c r="H79" s="11">
        <f t="shared" si="9"/>
        <v>153182.49981916806</v>
      </c>
      <c r="I79" s="11">
        <f t="shared" si="9"/>
        <v>1196205.587172562</v>
      </c>
      <c r="J79" s="11">
        <f t="shared" si="9"/>
        <v>545098.8517058634</v>
      </c>
    </row>
    <row r="80" spans="1:10" ht="12.75">
      <c r="A80" s="64" t="s">
        <v>51</v>
      </c>
      <c r="B80" s="98" t="s">
        <v>103</v>
      </c>
      <c r="C80" s="93"/>
      <c r="D80" s="94"/>
      <c r="E80" s="8">
        <f>E74/$E$5</f>
        <v>20518.333333333332</v>
      </c>
      <c r="F80" s="8">
        <f>F74/$E$6</f>
        <v>26400</v>
      </c>
      <c r="G80" s="8">
        <f>G74/$E$7</f>
        <v>37100</v>
      </c>
      <c r="H80" s="8">
        <f>H74/$E$8</f>
        <v>77858.33333333333</v>
      </c>
      <c r="I80" s="8">
        <f>I74/$E$9</f>
        <v>43250</v>
      </c>
      <c r="J80" s="8">
        <f>J74/$E$10</f>
        <v>277058.3333333334</v>
      </c>
    </row>
    <row r="81" spans="1:10" ht="12.75" customHeight="1">
      <c r="A81" s="101" t="s">
        <v>52</v>
      </c>
      <c r="B81" s="115"/>
      <c r="C81" s="115"/>
      <c r="D81" s="115"/>
      <c r="E81" s="115"/>
      <c r="F81" s="115"/>
      <c r="G81" s="115"/>
      <c r="H81" s="102"/>
      <c r="I81" s="102"/>
      <c r="J81" s="102"/>
    </row>
    <row r="82" spans="1:10" ht="12.75" customHeight="1">
      <c r="A82" s="84" t="s">
        <v>136</v>
      </c>
      <c r="B82" s="85"/>
      <c r="C82" s="85"/>
      <c r="D82" s="85"/>
      <c r="E82" s="85"/>
      <c r="F82" s="85"/>
      <c r="G82" s="85"/>
      <c r="H82" s="86"/>
      <c r="I82" s="87"/>
      <c r="J82" s="87"/>
    </row>
    <row r="83" spans="1:8" ht="12.75">
      <c r="A83" s="6"/>
      <c r="B83" s="3"/>
      <c r="C83" s="5"/>
      <c r="D83" s="5"/>
      <c r="E83" s="5"/>
      <c r="F83" s="5"/>
      <c r="G83" s="5"/>
      <c r="H83" s="5"/>
    </row>
    <row r="84" spans="1:8" ht="12.75">
      <c r="A84" s="6"/>
      <c r="B84" s="3"/>
      <c r="C84" s="5"/>
      <c r="D84" s="5"/>
      <c r="E84" s="5"/>
      <c r="F84" s="5"/>
      <c r="G84" s="5"/>
      <c r="H84" s="5"/>
    </row>
    <row r="85" spans="1:10" ht="12.75" customHeight="1">
      <c r="A85" s="88" t="s">
        <v>95</v>
      </c>
      <c r="B85" s="89"/>
      <c r="C85" s="89"/>
      <c r="D85" s="89"/>
      <c r="E85" s="89"/>
      <c r="F85" s="89"/>
      <c r="G85" s="89"/>
      <c r="H85" s="89"/>
      <c r="I85" s="89"/>
      <c r="J85" s="89"/>
    </row>
    <row r="86" spans="1:10" ht="12.75">
      <c r="A86" s="90"/>
      <c r="B86" s="91"/>
      <c r="C86" s="91"/>
      <c r="D86" s="91"/>
      <c r="E86" s="91"/>
      <c r="F86" s="91"/>
      <c r="G86" s="91"/>
      <c r="H86" s="91"/>
      <c r="I86" s="91"/>
      <c r="J86" s="91"/>
    </row>
    <row r="87" spans="1:10" ht="12.75">
      <c r="A87" s="76" t="s">
        <v>96</v>
      </c>
      <c r="B87" s="78" t="s">
        <v>104</v>
      </c>
      <c r="C87" s="79"/>
      <c r="D87" s="80"/>
      <c r="E87" s="105" t="s">
        <v>45</v>
      </c>
      <c r="F87" s="106"/>
      <c r="G87" s="106"/>
      <c r="H87" s="106"/>
      <c r="I87" s="106"/>
      <c r="J87" s="107"/>
    </row>
    <row r="88" spans="1:10" ht="12.75" customHeight="1">
      <c r="A88" s="77"/>
      <c r="B88" s="81"/>
      <c r="C88" s="82"/>
      <c r="D88" s="83"/>
      <c r="E88" s="9" t="s">
        <v>38</v>
      </c>
      <c r="F88" s="9" t="s">
        <v>36</v>
      </c>
      <c r="G88" s="9" t="s">
        <v>37</v>
      </c>
      <c r="H88" s="9" t="s">
        <v>35</v>
      </c>
      <c r="I88" s="9" t="s">
        <v>28</v>
      </c>
      <c r="J88" s="9" t="s">
        <v>34</v>
      </c>
    </row>
    <row r="89" spans="1:10" ht="12.75" customHeight="1">
      <c r="A89" s="64" t="s">
        <v>29</v>
      </c>
      <c r="B89" s="98" t="s">
        <v>97</v>
      </c>
      <c r="C89" s="93"/>
      <c r="D89" s="94"/>
      <c r="E89" s="21">
        <f aca="true" t="shared" si="10" ref="E89:J89">(1-E74/LARGE($E74:$J74,1))+SMALL($E74:$J74,1)/LARGE($E74:$J74,1)</f>
        <v>1</v>
      </c>
      <c r="F89" s="21">
        <f t="shared" si="10"/>
        <v>0.9787710169338587</v>
      </c>
      <c r="G89" s="21">
        <f t="shared" si="10"/>
        <v>0.9401509910668632</v>
      </c>
      <c r="H89" s="21">
        <f t="shared" si="10"/>
        <v>0.7930399735314465</v>
      </c>
      <c r="I89" s="21">
        <f t="shared" si="10"/>
        <v>0.9179534995638704</v>
      </c>
      <c r="J89" s="21">
        <f t="shared" si="10"/>
        <v>0.07405780972719342</v>
      </c>
    </row>
    <row r="90" spans="1:10" ht="12.75" customHeight="1">
      <c r="A90" s="64" t="s">
        <v>30</v>
      </c>
      <c r="B90" s="95" t="s">
        <v>98</v>
      </c>
      <c r="C90" s="96"/>
      <c r="D90" s="97"/>
      <c r="E90" s="22">
        <f aca="true" t="shared" si="11" ref="E90:J91">E75/LARGE($E75:$J75,1)</f>
        <v>0.6191198786039454</v>
      </c>
      <c r="F90" s="22">
        <f t="shared" si="11"/>
        <v>1</v>
      </c>
      <c r="G90" s="22">
        <f t="shared" si="11"/>
        <v>0.9712526621546799</v>
      </c>
      <c r="H90" s="22">
        <f t="shared" si="11"/>
        <v>0.6763011250343121</v>
      </c>
      <c r="I90" s="22">
        <f t="shared" si="11"/>
        <v>0.12748129361160646</v>
      </c>
      <c r="J90" s="22">
        <f t="shared" si="11"/>
        <v>0.6763011250343121</v>
      </c>
    </row>
    <row r="91" spans="1:10" ht="12.75" customHeight="1">
      <c r="A91" s="64" t="s">
        <v>31</v>
      </c>
      <c r="B91" s="92" t="s">
        <v>99</v>
      </c>
      <c r="C91" s="93"/>
      <c r="D91" s="94"/>
      <c r="E91" s="21">
        <f t="shared" si="11"/>
        <v>0.6191198786039454</v>
      </c>
      <c r="F91" s="21">
        <f t="shared" si="11"/>
        <v>1</v>
      </c>
      <c r="G91" s="21">
        <f t="shared" si="11"/>
        <v>0.9712526621546798</v>
      </c>
      <c r="H91" s="21">
        <f t="shared" si="11"/>
        <v>0.6763011250343121</v>
      </c>
      <c r="I91" s="21">
        <f t="shared" si="11"/>
        <v>0.12748129361160643</v>
      </c>
      <c r="J91" s="21">
        <f t="shared" si="11"/>
        <v>0.6763011250343121</v>
      </c>
    </row>
    <row r="92" spans="1:10" ht="12.75" customHeight="1">
      <c r="A92" s="64" t="s">
        <v>32</v>
      </c>
      <c r="B92" s="95" t="s">
        <v>100</v>
      </c>
      <c r="C92" s="96"/>
      <c r="D92" s="97"/>
      <c r="E92" s="22">
        <f aca="true" t="shared" si="12" ref="E92:J92">E77/LARGE($E77:$J77,1)</f>
        <v>0.7965931993409547</v>
      </c>
      <c r="F92" s="22">
        <f t="shared" si="12"/>
        <v>1</v>
      </c>
      <c r="G92" s="22">
        <f t="shared" si="12"/>
        <v>0.691133969835136</v>
      </c>
      <c r="H92" s="22">
        <f t="shared" si="12"/>
        <v>0.22931841636612443</v>
      </c>
      <c r="I92" s="22">
        <f t="shared" si="12"/>
        <v>0.07781517112939676</v>
      </c>
      <c r="J92" s="22">
        <f t="shared" si="12"/>
        <v>0.06444256516704365</v>
      </c>
    </row>
    <row r="93" spans="1:10" ht="12.75" customHeight="1">
      <c r="A93" s="64" t="s">
        <v>87</v>
      </c>
      <c r="B93" s="98" t="s">
        <v>101</v>
      </c>
      <c r="C93" s="93"/>
      <c r="D93" s="94"/>
      <c r="E93" s="21">
        <f aca="true" t="shared" si="13" ref="E93:J93">E78/LARGE($E78:$J78,1)</f>
        <v>0.79026959667446</v>
      </c>
      <c r="F93" s="21">
        <f t="shared" si="13"/>
        <v>1</v>
      </c>
      <c r="G93" s="21">
        <f t="shared" si="13"/>
        <v>0.681531802918337</v>
      </c>
      <c r="H93" s="21">
        <f t="shared" si="13"/>
        <v>0.20535911853785424</v>
      </c>
      <c r="I93" s="21">
        <f t="shared" si="13"/>
        <v>0.04914587185349803</v>
      </c>
      <c r="J93" s="21">
        <f t="shared" si="13"/>
        <v>0.03535753226548671</v>
      </c>
    </row>
    <row r="94" spans="1:10" ht="12.75" customHeight="1">
      <c r="A94" s="64" t="s">
        <v>33</v>
      </c>
      <c r="B94" s="95" t="s">
        <v>102</v>
      </c>
      <c r="C94" s="96"/>
      <c r="D94" s="97"/>
      <c r="E94" s="22">
        <f aca="true" t="shared" si="14" ref="E94:J95">(1-E79/LARGE($E79:$J79,1))+SMALL($E79:$J79,1)/LARGE($E79:$J79,1)</f>
        <v>0.9575888235139075</v>
      </c>
      <c r="F94" s="22">
        <f t="shared" si="14"/>
        <v>1</v>
      </c>
      <c r="G94" s="22">
        <f t="shared" si="14"/>
        <v>0.9959750418711533</v>
      </c>
      <c r="H94" s="22">
        <f t="shared" si="14"/>
        <v>0.872732969671335</v>
      </c>
      <c r="I94" s="22">
        <f t="shared" si="14"/>
        <v>0.0007899704593360951</v>
      </c>
      <c r="J94" s="22">
        <f t="shared" si="14"/>
        <v>0.5451000309111532</v>
      </c>
    </row>
    <row r="95" spans="1:10" ht="12.75" customHeight="1">
      <c r="A95" s="64" t="s">
        <v>51</v>
      </c>
      <c r="B95" s="98" t="s">
        <v>103</v>
      </c>
      <c r="C95" s="93"/>
      <c r="D95" s="94"/>
      <c r="E95" s="21">
        <f t="shared" si="14"/>
        <v>1</v>
      </c>
      <c r="F95" s="21">
        <f t="shared" si="14"/>
        <v>0.9787710169338587</v>
      </c>
      <c r="G95" s="21">
        <f t="shared" si="14"/>
        <v>0.9401509910668632</v>
      </c>
      <c r="H95" s="21">
        <f t="shared" si="14"/>
        <v>0.7930399735314465</v>
      </c>
      <c r="I95" s="21">
        <f t="shared" si="14"/>
        <v>0.9179534995638704</v>
      </c>
      <c r="J95" s="21">
        <f t="shared" si="14"/>
        <v>0.07405780972719342</v>
      </c>
    </row>
    <row r="96" spans="1:10" ht="12.75" customHeight="1">
      <c r="A96" s="101" t="s">
        <v>52</v>
      </c>
      <c r="B96" s="115"/>
      <c r="C96" s="115"/>
      <c r="D96" s="115"/>
      <c r="E96" s="115"/>
      <c r="F96" s="115"/>
      <c r="G96" s="115"/>
      <c r="H96" s="102"/>
      <c r="I96" s="102"/>
      <c r="J96" s="102"/>
    </row>
    <row r="97" spans="1:10" ht="12.75" customHeight="1">
      <c r="A97" s="84" t="s">
        <v>136</v>
      </c>
      <c r="B97" s="85"/>
      <c r="C97" s="85"/>
      <c r="D97" s="85"/>
      <c r="E97" s="85"/>
      <c r="F97" s="85"/>
      <c r="G97" s="85"/>
      <c r="H97" s="86"/>
      <c r="I97" s="87"/>
      <c r="J97" s="87"/>
    </row>
    <row r="100" spans="1:8" ht="12.75">
      <c r="A100" s="108" t="s">
        <v>105</v>
      </c>
      <c r="B100" s="109"/>
      <c r="C100" s="109"/>
      <c r="D100" s="109"/>
      <c r="E100" s="109"/>
      <c r="F100" s="109"/>
      <c r="G100" s="109"/>
      <c r="H100" s="110"/>
    </row>
    <row r="101" spans="1:8" ht="12.75">
      <c r="A101" s="111"/>
      <c r="B101" s="112"/>
      <c r="C101" s="112"/>
      <c r="D101" s="112"/>
      <c r="E101" s="112"/>
      <c r="F101" s="112"/>
      <c r="G101" s="112"/>
      <c r="H101" s="113"/>
    </row>
    <row r="117" spans="1:8" ht="12.75" customHeight="1">
      <c r="A117" s="101" t="s">
        <v>52</v>
      </c>
      <c r="B117" s="115"/>
      <c r="C117" s="115"/>
      <c r="D117" s="115"/>
      <c r="E117" s="115"/>
      <c r="F117" s="115"/>
      <c r="G117" s="115"/>
      <c r="H117" s="102"/>
    </row>
    <row r="118" spans="1:8" ht="12.75" customHeight="1">
      <c r="A118" s="84" t="s">
        <v>136</v>
      </c>
      <c r="B118" s="85"/>
      <c r="C118" s="85"/>
      <c r="D118" s="85"/>
      <c r="E118" s="85"/>
      <c r="F118" s="85"/>
      <c r="G118" s="85"/>
      <c r="H118" s="86"/>
    </row>
    <row r="121" spans="1:8" ht="12.75">
      <c r="A121" s="108" t="s">
        <v>91</v>
      </c>
      <c r="B121" s="109"/>
      <c r="C121" s="109"/>
      <c r="D121" s="109"/>
      <c r="E121" s="109"/>
      <c r="F121" s="109"/>
      <c r="G121" s="109"/>
      <c r="H121" s="110"/>
    </row>
    <row r="122" spans="1:8" ht="12.75">
      <c r="A122" s="111"/>
      <c r="B122" s="112"/>
      <c r="C122" s="112"/>
      <c r="D122" s="112"/>
      <c r="E122" s="112"/>
      <c r="F122" s="112"/>
      <c r="G122" s="112"/>
      <c r="H122" s="113"/>
    </row>
    <row r="138" spans="1:8" ht="12.75" customHeight="1">
      <c r="A138" s="101" t="s">
        <v>52</v>
      </c>
      <c r="B138" s="115"/>
      <c r="C138" s="115"/>
      <c r="D138" s="115"/>
      <c r="E138" s="115"/>
      <c r="F138" s="115"/>
      <c r="G138" s="115"/>
      <c r="H138" s="102"/>
    </row>
    <row r="139" spans="1:8" ht="12.75" customHeight="1">
      <c r="A139" s="84" t="s">
        <v>136</v>
      </c>
      <c r="B139" s="85"/>
      <c r="C139" s="85"/>
      <c r="D139" s="85"/>
      <c r="E139" s="85"/>
      <c r="F139" s="85"/>
      <c r="G139" s="85"/>
      <c r="H139" s="86"/>
    </row>
    <row r="142" spans="1:8" ht="12.75">
      <c r="A142" s="108" t="s">
        <v>92</v>
      </c>
      <c r="B142" s="109"/>
      <c r="C142" s="109"/>
      <c r="D142" s="109"/>
      <c r="E142" s="109"/>
      <c r="F142" s="109"/>
      <c r="G142" s="109"/>
      <c r="H142" s="110"/>
    </row>
    <row r="143" spans="1:8" ht="12.75">
      <c r="A143" s="111"/>
      <c r="B143" s="112"/>
      <c r="C143" s="112"/>
      <c r="D143" s="112"/>
      <c r="E143" s="112"/>
      <c r="F143" s="112"/>
      <c r="G143" s="112"/>
      <c r="H143" s="113"/>
    </row>
    <row r="159" spans="1:8" ht="12.75" customHeight="1">
      <c r="A159" s="101" t="s">
        <v>52</v>
      </c>
      <c r="B159" s="115"/>
      <c r="C159" s="115"/>
      <c r="D159" s="115"/>
      <c r="E159" s="115"/>
      <c r="F159" s="115"/>
      <c r="G159" s="115"/>
      <c r="H159" s="102"/>
    </row>
    <row r="160" spans="1:8" ht="12.75" customHeight="1">
      <c r="A160" s="84" t="s">
        <v>136</v>
      </c>
      <c r="B160" s="85"/>
      <c r="C160" s="85"/>
      <c r="D160" s="85"/>
      <c r="E160" s="85"/>
      <c r="F160" s="85"/>
      <c r="G160" s="85"/>
      <c r="H160" s="86"/>
    </row>
    <row r="161" ht="12.75" customHeight="1"/>
    <row r="163" spans="1:8" ht="12.75">
      <c r="A163" s="108" t="s">
        <v>93</v>
      </c>
      <c r="B163" s="109"/>
      <c r="C163" s="109"/>
      <c r="D163" s="109"/>
      <c r="E163" s="109"/>
      <c r="F163" s="109"/>
      <c r="G163" s="109"/>
      <c r="H163" s="110"/>
    </row>
    <row r="164" spans="1:8" ht="12.75">
      <c r="A164" s="111"/>
      <c r="B164" s="112"/>
      <c r="C164" s="112"/>
      <c r="D164" s="112"/>
      <c r="E164" s="112"/>
      <c r="F164" s="112"/>
      <c r="G164" s="112"/>
      <c r="H164" s="113"/>
    </row>
    <row r="180" spans="1:8" ht="12.75" customHeight="1">
      <c r="A180" s="101" t="s">
        <v>52</v>
      </c>
      <c r="B180" s="115"/>
      <c r="C180" s="115"/>
      <c r="D180" s="115"/>
      <c r="E180" s="115"/>
      <c r="F180" s="115"/>
      <c r="G180" s="115"/>
      <c r="H180" s="102"/>
    </row>
    <row r="181" spans="1:8" ht="12.75" customHeight="1">
      <c r="A181" s="84" t="s">
        <v>136</v>
      </c>
      <c r="B181" s="85"/>
      <c r="C181" s="85"/>
      <c r="D181" s="85"/>
      <c r="E181" s="85"/>
      <c r="F181" s="85"/>
      <c r="G181" s="85"/>
      <c r="H181" s="86"/>
    </row>
  </sheetData>
  <mergeCells count="101">
    <mergeCell ref="A48:J48"/>
    <mergeCell ref="A49:J49"/>
    <mergeCell ref="C33:G33"/>
    <mergeCell ref="C34:G34"/>
    <mergeCell ref="C35:G35"/>
    <mergeCell ref="C44:G44"/>
    <mergeCell ref="C36:G36"/>
    <mergeCell ref="C39:G39"/>
    <mergeCell ref="C43:G43"/>
    <mergeCell ref="A41:A47"/>
    <mergeCell ref="A121:H122"/>
    <mergeCell ref="A142:H143"/>
    <mergeCell ref="A67:H67"/>
    <mergeCell ref="A66:H66"/>
    <mergeCell ref="A118:H118"/>
    <mergeCell ref="A138:H138"/>
    <mergeCell ref="A117:H117"/>
    <mergeCell ref="B79:D79"/>
    <mergeCell ref="B80:D80"/>
    <mergeCell ref="B95:D95"/>
    <mergeCell ref="C45:G45"/>
    <mergeCell ref="C46:G46"/>
    <mergeCell ref="A34:A40"/>
    <mergeCell ref="C38:G38"/>
    <mergeCell ref="C37:G37"/>
    <mergeCell ref="C40:G40"/>
    <mergeCell ref="C41:G41"/>
    <mergeCell ref="C42:G42"/>
    <mergeCell ref="C47:G47"/>
    <mergeCell ref="A24:B24"/>
    <mergeCell ref="A22:B22"/>
    <mergeCell ref="A12:I12"/>
    <mergeCell ref="A23:B23"/>
    <mergeCell ref="A21:B21"/>
    <mergeCell ref="A20:B20"/>
    <mergeCell ref="E18:E19"/>
    <mergeCell ref="D18:D19"/>
    <mergeCell ref="A26:B26"/>
    <mergeCell ref="A3:B4"/>
    <mergeCell ref="H18:H19"/>
    <mergeCell ref="A7:B7"/>
    <mergeCell ref="A8:B8"/>
    <mergeCell ref="A9:B9"/>
    <mergeCell ref="C18:C19"/>
    <mergeCell ref="A6:B6"/>
    <mergeCell ref="A13:I13"/>
    <mergeCell ref="G18:G19"/>
    <mergeCell ref="F18:F19"/>
    <mergeCell ref="A1:J2"/>
    <mergeCell ref="A16:H17"/>
    <mergeCell ref="A18:B19"/>
    <mergeCell ref="A10:B10"/>
    <mergeCell ref="A11:B11"/>
    <mergeCell ref="I3:I4"/>
    <mergeCell ref="G3:G4"/>
    <mergeCell ref="H3:H4"/>
    <mergeCell ref="J3:J4"/>
    <mergeCell ref="A5:B5"/>
    <mergeCell ref="A181:H181"/>
    <mergeCell ref="A139:H139"/>
    <mergeCell ref="A159:H159"/>
    <mergeCell ref="A160:H160"/>
    <mergeCell ref="A180:H180"/>
    <mergeCell ref="A163:H164"/>
    <mergeCell ref="A100:H101"/>
    <mergeCell ref="A54:B55"/>
    <mergeCell ref="A52:H53"/>
    <mergeCell ref="B76:D76"/>
    <mergeCell ref="A70:J71"/>
    <mergeCell ref="A81:J81"/>
    <mergeCell ref="A82:J82"/>
    <mergeCell ref="A56:A62"/>
    <mergeCell ref="A96:J96"/>
    <mergeCell ref="A63:A65"/>
    <mergeCell ref="C54:H54"/>
    <mergeCell ref="B94:D94"/>
    <mergeCell ref="E87:J87"/>
    <mergeCell ref="B87:D88"/>
    <mergeCell ref="E72:J72"/>
    <mergeCell ref="B74:D74"/>
    <mergeCell ref="B75:D75"/>
    <mergeCell ref="B77:D77"/>
    <mergeCell ref="B78:D78"/>
    <mergeCell ref="A27:H27"/>
    <mergeCell ref="A31:J32"/>
    <mergeCell ref="A25:B25"/>
    <mergeCell ref="A28:H28"/>
    <mergeCell ref="F3:F4"/>
    <mergeCell ref="C3:C4"/>
    <mergeCell ref="D3:D4"/>
    <mergeCell ref="E3:E4"/>
    <mergeCell ref="A72:A73"/>
    <mergeCell ref="B72:D73"/>
    <mergeCell ref="A97:J97"/>
    <mergeCell ref="A85:J86"/>
    <mergeCell ref="B91:D91"/>
    <mergeCell ref="B92:D92"/>
    <mergeCell ref="B93:D93"/>
    <mergeCell ref="B89:D89"/>
    <mergeCell ref="B90:D90"/>
    <mergeCell ref="A87:A88"/>
  </mergeCells>
  <printOptions horizontalCentered="1"/>
  <pageMargins left="1" right="1" top="1" bottom="1" header="0.5" footer="0.5"/>
  <pageSetup horizontalDpi="600" verticalDpi="600" orientation="landscape" scale="74" r:id="rId2"/>
  <rowBreaks count="9" manualBreakCount="9">
    <brk id="14" max="9" man="1"/>
    <brk id="29" max="9" man="1"/>
    <brk id="50" max="9" man="1"/>
    <brk id="68" max="9" man="1"/>
    <brk id="83" max="9" man="1"/>
    <brk id="98" max="9" man="1"/>
    <brk id="119" max="9" man="1"/>
    <brk id="140" max="9" man="1"/>
    <brk id="161" max="9" man="1"/>
  </rowBreaks>
  <ignoredErrors>
    <ignoredError sqref="H46" formula="1"/>
  </ignoredErrors>
  <drawing r:id="rId1"/>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D70" sqref="D70"/>
    </sheetView>
  </sheetViews>
  <sheetFormatPr defaultColWidth="9.140625" defaultRowHeight="12.75"/>
  <cols>
    <col min="1" max="1" width="5.00390625" style="70" customWidth="1"/>
    <col min="2" max="2" width="81.00390625" style="66" customWidth="1"/>
    <col min="3" max="16384" width="9.140625" style="66" customWidth="1"/>
  </cols>
  <sheetData>
    <row r="1" spans="1:2" ht="24.75">
      <c r="A1" s="73">
        <v>0</v>
      </c>
      <c r="B1" s="67" t="s">
        <v>109</v>
      </c>
    </row>
    <row r="2" spans="1:2" ht="166.5" customHeight="1">
      <c r="A2" s="71"/>
      <c r="B2" s="68" t="s">
        <v>137</v>
      </c>
    </row>
    <row r="3" spans="1:2" ht="22.5" customHeight="1">
      <c r="A3" s="71"/>
      <c r="B3" s="75" t="s">
        <v>52</v>
      </c>
    </row>
    <row r="4" spans="1:2" s="74" customFormat="1" ht="22.5" customHeight="1">
      <c r="A4" s="71"/>
      <c r="B4" s="75" t="s">
        <v>53</v>
      </c>
    </row>
    <row r="5" spans="1:2" ht="22.5">
      <c r="A5" s="73">
        <v>1</v>
      </c>
      <c r="B5" s="140" t="s">
        <v>110</v>
      </c>
    </row>
    <row r="6" spans="1:2" ht="31.5">
      <c r="A6" s="72" t="s">
        <v>111</v>
      </c>
      <c r="B6" s="69" t="s">
        <v>138</v>
      </c>
    </row>
    <row r="7" spans="1:2" ht="25.5">
      <c r="A7" s="72" t="s">
        <v>112</v>
      </c>
      <c r="B7" s="69" t="s">
        <v>113</v>
      </c>
    </row>
    <row r="8" spans="1:2" ht="25.5">
      <c r="A8" s="72" t="s">
        <v>114</v>
      </c>
      <c r="B8" s="69" t="s">
        <v>135</v>
      </c>
    </row>
    <row r="9" spans="1:2" ht="57">
      <c r="A9" s="72" t="s">
        <v>115</v>
      </c>
      <c r="B9" s="68" t="s">
        <v>139</v>
      </c>
    </row>
    <row r="10" spans="1:2" ht="31.5">
      <c r="A10" s="72" t="s">
        <v>116</v>
      </c>
      <c r="B10" s="69" t="s">
        <v>140</v>
      </c>
    </row>
    <row r="11" spans="1:2" ht="31.5">
      <c r="A11" s="72" t="s">
        <v>117</v>
      </c>
      <c r="B11" s="69" t="s">
        <v>141</v>
      </c>
    </row>
    <row r="12" spans="1:2" ht="28.5">
      <c r="A12" s="72" t="s">
        <v>118</v>
      </c>
      <c r="B12" s="69" t="s">
        <v>142</v>
      </c>
    </row>
    <row r="13" spans="1:2" ht="31.5">
      <c r="A13" s="72" t="s">
        <v>119</v>
      </c>
      <c r="B13" s="69" t="s">
        <v>143</v>
      </c>
    </row>
    <row r="14" spans="1:2" ht="41.25">
      <c r="A14" s="72" t="s">
        <v>120</v>
      </c>
      <c r="B14" s="69" t="s">
        <v>144</v>
      </c>
    </row>
    <row r="15" spans="1:2" ht="22.5">
      <c r="A15" s="73">
        <v>2</v>
      </c>
      <c r="B15" s="140" t="s">
        <v>121</v>
      </c>
    </row>
    <row r="16" spans="1:2" ht="31.5">
      <c r="A16" s="72" t="s">
        <v>111</v>
      </c>
      <c r="B16" s="69" t="s">
        <v>145</v>
      </c>
    </row>
    <row r="17" spans="1:2" ht="41.25">
      <c r="A17" s="72" t="s">
        <v>112</v>
      </c>
      <c r="B17" s="69" t="s">
        <v>146</v>
      </c>
    </row>
    <row r="18" spans="1:2" ht="41.25">
      <c r="A18" s="72" t="s">
        <v>114</v>
      </c>
      <c r="B18" s="69" t="s">
        <v>147</v>
      </c>
    </row>
    <row r="19" spans="1:2" ht="28.5">
      <c r="A19" s="72" t="s">
        <v>115</v>
      </c>
      <c r="B19" s="69" t="s">
        <v>148</v>
      </c>
    </row>
    <row r="20" spans="1:2" ht="28.5" customHeight="1">
      <c r="A20" s="72" t="s">
        <v>116</v>
      </c>
      <c r="B20" s="69" t="s">
        <v>149</v>
      </c>
    </row>
    <row r="21" spans="1:2" ht="25.5">
      <c r="A21" s="72" t="s">
        <v>117</v>
      </c>
      <c r="B21" s="69" t="s">
        <v>122</v>
      </c>
    </row>
    <row r="22" spans="1:2" ht="22.5">
      <c r="A22" s="73">
        <v>3</v>
      </c>
      <c r="B22" s="140" t="s">
        <v>123</v>
      </c>
    </row>
    <row r="23" spans="1:2" ht="15">
      <c r="A23" s="72" t="s">
        <v>111</v>
      </c>
      <c r="B23" s="69" t="s">
        <v>124</v>
      </c>
    </row>
    <row r="24" spans="1:2" ht="31.5">
      <c r="A24" s="72" t="s">
        <v>112</v>
      </c>
      <c r="B24" s="69" t="s">
        <v>150</v>
      </c>
    </row>
    <row r="25" spans="1:2" ht="28.5">
      <c r="A25" s="72" t="s">
        <v>114</v>
      </c>
      <c r="B25" s="69" t="s">
        <v>151</v>
      </c>
    </row>
    <row r="26" spans="1:2" ht="28.5">
      <c r="A26" s="72" t="s">
        <v>115</v>
      </c>
      <c r="B26" s="69" t="s">
        <v>152</v>
      </c>
    </row>
    <row r="27" spans="1:2" ht="28.5">
      <c r="A27" s="72" t="s">
        <v>116</v>
      </c>
      <c r="B27" s="69" t="s">
        <v>153</v>
      </c>
    </row>
    <row r="28" spans="1:2" ht="31.5">
      <c r="A28" s="72" t="s">
        <v>117</v>
      </c>
      <c r="B28" s="69" t="s">
        <v>154</v>
      </c>
    </row>
    <row r="29" spans="1:2" ht="22.5">
      <c r="A29" s="73">
        <v>4</v>
      </c>
      <c r="B29" s="140" t="s">
        <v>125</v>
      </c>
    </row>
    <row r="30" spans="1:2" ht="31.5">
      <c r="A30" s="72" t="s">
        <v>111</v>
      </c>
      <c r="B30" s="69" t="s">
        <v>155</v>
      </c>
    </row>
    <row r="31" spans="1:2" ht="28.5">
      <c r="A31" s="72" t="s">
        <v>112</v>
      </c>
      <c r="B31" s="69" t="s">
        <v>156</v>
      </c>
    </row>
    <row r="32" spans="1:2" ht="28.5">
      <c r="A32" s="72" t="s">
        <v>114</v>
      </c>
      <c r="B32" s="69" t="s">
        <v>157</v>
      </c>
    </row>
    <row r="33" spans="1:2" ht="41.25">
      <c r="A33" s="72" t="s">
        <v>115</v>
      </c>
      <c r="B33" s="69" t="s">
        <v>158</v>
      </c>
    </row>
    <row r="34" spans="1:2" ht="30" customHeight="1">
      <c r="A34" s="72" t="s">
        <v>116</v>
      </c>
      <c r="B34" s="69" t="s">
        <v>0</v>
      </c>
    </row>
    <row r="35" spans="1:2" ht="28.5">
      <c r="A35" s="72" t="s">
        <v>117</v>
      </c>
      <c r="B35" s="69" t="s">
        <v>1</v>
      </c>
    </row>
    <row r="36" spans="1:2" ht="22.5">
      <c r="A36" s="73">
        <v>5</v>
      </c>
      <c r="B36" s="140" t="s">
        <v>126</v>
      </c>
    </row>
    <row r="37" spans="1:2" ht="25.5">
      <c r="A37" s="72" t="s">
        <v>111</v>
      </c>
      <c r="B37" s="69" t="s">
        <v>127</v>
      </c>
    </row>
    <row r="38" spans="1:2" ht="25.5">
      <c r="A38" s="72" t="s">
        <v>112</v>
      </c>
      <c r="B38" s="69" t="s">
        <v>128</v>
      </c>
    </row>
    <row r="39" spans="1:2" ht="15.75">
      <c r="A39" s="72" t="s">
        <v>114</v>
      </c>
      <c r="B39" s="69" t="s">
        <v>2</v>
      </c>
    </row>
    <row r="40" spans="1:2" ht="28.5">
      <c r="A40" s="72" t="s">
        <v>115</v>
      </c>
      <c r="B40" s="69" t="s">
        <v>3</v>
      </c>
    </row>
    <row r="41" spans="1:2" ht="28.5">
      <c r="A41" s="72" t="s">
        <v>116</v>
      </c>
      <c r="B41" s="69" t="s">
        <v>4</v>
      </c>
    </row>
    <row r="42" spans="1:2" ht="31.5">
      <c r="A42" s="72" t="s">
        <v>117</v>
      </c>
      <c r="B42" s="69" t="s">
        <v>5</v>
      </c>
    </row>
    <row r="43" spans="1:2" ht="31.5">
      <c r="A43" s="72" t="s">
        <v>118</v>
      </c>
      <c r="B43" s="69" t="s">
        <v>6</v>
      </c>
    </row>
    <row r="44" spans="1:2" ht="31.5">
      <c r="A44" s="72" t="s">
        <v>119</v>
      </c>
      <c r="B44" s="69" t="s">
        <v>7</v>
      </c>
    </row>
    <row r="45" spans="1:2" ht="41.25">
      <c r="A45" s="72" t="s">
        <v>120</v>
      </c>
      <c r="B45" s="69" t="s">
        <v>8</v>
      </c>
    </row>
    <row r="46" spans="1:2" ht="41.25">
      <c r="A46" s="72" t="s">
        <v>129</v>
      </c>
      <c r="B46" s="69" t="s">
        <v>9</v>
      </c>
    </row>
    <row r="47" spans="1:2" ht="22.5">
      <c r="A47" s="73">
        <v>6</v>
      </c>
      <c r="B47" s="140" t="s">
        <v>130</v>
      </c>
    </row>
    <row r="48" spans="1:2" ht="25.5">
      <c r="A48" s="72" t="s">
        <v>111</v>
      </c>
      <c r="B48" s="69" t="s">
        <v>127</v>
      </c>
    </row>
    <row r="49" spans="1:2" ht="25.5">
      <c r="A49" s="72" t="s">
        <v>112</v>
      </c>
      <c r="B49" s="69" t="s">
        <v>128</v>
      </c>
    </row>
    <row r="50" spans="1:2" ht="15.75">
      <c r="A50" s="72" t="s">
        <v>114</v>
      </c>
      <c r="B50" s="69" t="s">
        <v>2</v>
      </c>
    </row>
    <row r="51" spans="1:2" ht="31.5">
      <c r="A51" s="72" t="s">
        <v>115</v>
      </c>
      <c r="B51" s="69" t="s">
        <v>10</v>
      </c>
    </row>
    <row r="52" spans="1:2" ht="31.5">
      <c r="A52" s="72" t="s">
        <v>116</v>
      </c>
      <c r="B52" s="69" t="s">
        <v>11</v>
      </c>
    </row>
    <row r="53" spans="1:2" ht="31.5">
      <c r="A53" s="72" t="s">
        <v>117</v>
      </c>
      <c r="B53" s="69" t="s">
        <v>12</v>
      </c>
    </row>
    <row r="54" spans="1:2" ht="31.5">
      <c r="A54" s="72" t="s">
        <v>118</v>
      </c>
      <c r="B54" s="69" t="s">
        <v>13</v>
      </c>
    </row>
    <row r="55" spans="1:2" ht="31.5">
      <c r="A55" s="72" t="s">
        <v>119</v>
      </c>
      <c r="B55" s="69" t="s">
        <v>14</v>
      </c>
    </row>
    <row r="56" spans="1:2" ht="31.5">
      <c r="A56" s="72" t="s">
        <v>120</v>
      </c>
      <c r="B56" s="69" t="s">
        <v>15</v>
      </c>
    </row>
    <row r="57" spans="1:2" ht="31.5">
      <c r="A57" s="72" t="s">
        <v>129</v>
      </c>
      <c r="B57" s="69" t="s">
        <v>16</v>
      </c>
    </row>
    <row r="58" spans="1:2" ht="22.5">
      <c r="A58" s="73">
        <v>7</v>
      </c>
      <c r="B58" s="140" t="s">
        <v>131</v>
      </c>
    </row>
    <row r="59" spans="1:2" ht="28.5">
      <c r="A59" s="72" t="s">
        <v>111</v>
      </c>
      <c r="B59" s="69" t="s">
        <v>17</v>
      </c>
    </row>
    <row r="60" spans="1:2" ht="31.5">
      <c r="A60" s="72" t="s">
        <v>112</v>
      </c>
      <c r="B60" s="69" t="s">
        <v>18</v>
      </c>
    </row>
    <row r="61" spans="1:2" ht="31.5">
      <c r="A61" s="72" t="s">
        <v>114</v>
      </c>
      <c r="B61" s="69" t="s">
        <v>19</v>
      </c>
    </row>
    <row r="62" spans="1:2" ht="31.5">
      <c r="A62" s="72" t="s">
        <v>115</v>
      </c>
      <c r="B62" s="69" t="s">
        <v>20</v>
      </c>
    </row>
    <row r="63" spans="1:2" ht="31.5">
      <c r="A63" s="72" t="s">
        <v>116</v>
      </c>
      <c r="B63" s="69" t="s">
        <v>21</v>
      </c>
    </row>
    <row r="64" spans="1:2" ht="31.5">
      <c r="A64" s="72" t="s">
        <v>117</v>
      </c>
      <c r="B64" s="69" t="s">
        <v>22</v>
      </c>
    </row>
    <row r="65" spans="1:2" ht="31.5">
      <c r="A65" s="72" t="s">
        <v>118</v>
      </c>
      <c r="B65" s="69" t="s">
        <v>23</v>
      </c>
    </row>
    <row r="66" spans="1:2" ht="31.5">
      <c r="A66" s="72" t="s">
        <v>119</v>
      </c>
      <c r="B66" s="69" t="s">
        <v>24</v>
      </c>
    </row>
    <row r="67" spans="1:2" ht="22.5">
      <c r="A67" s="73">
        <v>8</v>
      </c>
      <c r="B67" s="140" t="s">
        <v>132</v>
      </c>
    </row>
    <row r="68" spans="1:2" ht="28.5">
      <c r="A68" s="72" t="s">
        <v>111</v>
      </c>
      <c r="B68" s="69" t="s">
        <v>26</v>
      </c>
    </row>
    <row r="69" spans="1:2" ht="31.5">
      <c r="A69" s="72" t="s">
        <v>112</v>
      </c>
      <c r="B69" s="69" t="s">
        <v>25</v>
      </c>
    </row>
    <row r="70" spans="1:2" ht="22.5">
      <c r="A70" s="73">
        <v>9</v>
      </c>
      <c r="B70" s="140" t="s">
        <v>133</v>
      </c>
    </row>
    <row r="71" spans="1:2" ht="28.5">
      <c r="A71" s="72" t="s">
        <v>111</v>
      </c>
      <c r="B71" s="69" t="s">
        <v>17</v>
      </c>
    </row>
    <row r="72" spans="1:2" ht="31.5">
      <c r="A72" s="72" t="s">
        <v>112</v>
      </c>
      <c r="B72" s="69" t="s">
        <v>18</v>
      </c>
    </row>
    <row r="73" spans="1:2" ht="31.5">
      <c r="A73" s="72" t="s">
        <v>114</v>
      </c>
      <c r="B73" s="69" t="s">
        <v>19</v>
      </c>
    </row>
    <row r="74" spans="1:2" ht="31.5">
      <c r="A74" s="72" t="s">
        <v>115</v>
      </c>
      <c r="B74" s="69" t="s">
        <v>22</v>
      </c>
    </row>
    <row r="75" spans="1:2" ht="22.5">
      <c r="A75" s="73">
        <v>10</v>
      </c>
      <c r="B75" s="140" t="s">
        <v>134</v>
      </c>
    </row>
    <row r="76" spans="1:2" ht="28.5">
      <c r="A76" s="72" t="s">
        <v>111</v>
      </c>
      <c r="B76" s="69" t="s">
        <v>26</v>
      </c>
    </row>
    <row r="77" spans="1:2" ht="31.5">
      <c r="A77" s="72" t="s">
        <v>112</v>
      </c>
      <c r="B77" s="69" t="s">
        <v>27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Rico</dc:creator>
  <cp:keywords/>
  <dc:description/>
  <cp:lastModifiedBy>Steve Buda</cp:lastModifiedBy>
  <cp:lastPrinted>2003-12-22T13:04:37Z</cp:lastPrinted>
  <dcterms:created xsi:type="dcterms:W3CDTF">2003-08-15T23:59:15Z</dcterms:created>
  <dcterms:modified xsi:type="dcterms:W3CDTF">2004-01-09T18:40:56Z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-991356262</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1266836105</vt:i4>
  </property>
</Properties>
</file>