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ISO 9001 Cost Model" sheetId="1" r:id="rId1"/>
    <sheet name="Instructions" sheetId="2" r:id="rId2"/>
  </sheets>
  <definedNames>
    <definedName name="_xlnm.Print_Area" localSheetId="0">'ISO 9001 Cost Model'!$A$1:$V$84</definedName>
  </definedNames>
  <calcPr fullCalcOnLoad="1"/>
</workbook>
</file>

<file path=xl/sharedStrings.xml><?xml version="1.0" encoding="utf-8"?>
<sst xmlns="http://schemas.openxmlformats.org/spreadsheetml/2006/main" count="225" uniqueCount="125">
  <si>
    <t>Quality Management System</t>
  </si>
  <si>
    <t>Management Responsibility</t>
  </si>
  <si>
    <t>Resource Management</t>
  </si>
  <si>
    <t>Product Realization</t>
  </si>
  <si>
    <t>Measurement and Analysis</t>
  </si>
  <si>
    <t>General Requirements</t>
  </si>
  <si>
    <t>Documentation Requirements</t>
  </si>
  <si>
    <t>Management Commitment</t>
  </si>
  <si>
    <t>Customer Focus</t>
  </si>
  <si>
    <t>Quality Policy</t>
  </si>
  <si>
    <t>Planning</t>
  </si>
  <si>
    <t>Responsibility, Authority, and Communication</t>
  </si>
  <si>
    <t>Management Review</t>
  </si>
  <si>
    <t>Provision of Resources</t>
  </si>
  <si>
    <t>Human Resources</t>
  </si>
  <si>
    <t>Infrastructure</t>
  </si>
  <si>
    <t>Work Environment</t>
  </si>
  <si>
    <t>Planning of Product Realization</t>
  </si>
  <si>
    <t>Customer-Related Processes</t>
  </si>
  <si>
    <t>Design and Development</t>
  </si>
  <si>
    <t>Purchasing</t>
  </si>
  <si>
    <t>Production and Service Provision</t>
  </si>
  <si>
    <t>Control of Monitoring and Measurement Devices</t>
  </si>
  <si>
    <t>Monitoring and Measurement</t>
  </si>
  <si>
    <t>Control of Nonconforming Product</t>
  </si>
  <si>
    <t>Analysis of Data</t>
  </si>
  <si>
    <t>Improvement</t>
  </si>
  <si>
    <t>Clauses</t>
  </si>
  <si>
    <t>Hours</t>
  </si>
  <si>
    <t>Days</t>
  </si>
  <si>
    <t>Weeks</t>
  </si>
  <si>
    <t>Months</t>
  </si>
  <si>
    <t>Slow</t>
  </si>
  <si>
    <t>Procedure</t>
  </si>
  <si>
    <t>Policy Sentence</t>
  </si>
  <si>
    <t>Manual Paragraph</t>
  </si>
  <si>
    <t>Medium</t>
  </si>
  <si>
    <t>Fast</t>
  </si>
  <si>
    <t>Average</t>
  </si>
  <si>
    <t>Records/ Project</t>
  </si>
  <si>
    <t>Plans/ Project</t>
  </si>
  <si>
    <t>ISO 9001</t>
  </si>
  <si>
    <t>1. ISO 9001 Cost Model Calibration Factors</t>
  </si>
  <si>
    <t>Team Size</t>
  </si>
  <si>
    <t>A</t>
  </si>
  <si>
    <t>B</t>
  </si>
  <si>
    <t>C</t>
  </si>
  <si>
    <t>D</t>
  </si>
  <si>
    <t>Team Size A</t>
  </si>
  <si>
    <t>Team Size B</t>
  </si>
  <si>
    <t>Team Size C</t>
  </si>
  <si>
    <t>Team Size D</t>
  </si>
  <si>
    <t>Hours Per Policy Sentence</t>
  </si>
  <si>
    <t>Hours Per Manual Paragraph</t>
  </si>
  <si>
    <t>Hours Per Procedure</t>
  </si>
  <si>
    <t>Hours Per Plan</t>
  </si>
  <si>
    <t>Hours Per Record</t>
  </si>
  <si>
    <t>Number of Projects</t>
  </si>
  <si>
    <t>2. ISO 9001 (Staff Hours)</t>
  </si>
  <si>
    <t>3. ISO 9001 (Timelines)</t>
  </si>
  <si>
    <t>Productivity</t>
  </si>
  <si>
    <t>ISO 9001 Cost Model Calibration Factors</t>
  </si>
  <si>
    <t>a.</t>
  </si>
  <si>
    <t>Productivity-The Productivity refers to the rate at which policies, quality manuals, procedures, plans, and records will be produced: Slow, Medium, or Fast. It is the pace associated with the Hours Per Policy Sentence, Hours Per Manual Paragraph, Hours Per Procedure, Hours Per Plan, and Hours Per Record.</t>
  </si>
  <si>
    <t>b.</t>
  </si>
  <si>
    <t>c.</t>
  </si>
  <si>
    <t>d.</t>
  </si>
  <si>
    <t>e.</t>
  </si>
  <si>
    <t>f.</t>
  </si>
  <si>
    <t>g.</t>
  </si>
  <si>
    <t>Number of Projects-The Number of Projects refers to the number of software projects that will have to produce plans and records in order to undergo an ISO 9001 audit. The Number of Projects is multiplied by the Plans/Project and Records/Project Column in Table 2-ISO 9001 (Staff Hours) and added into the Slow, Medium, and Fast Hours Columns in Table 2-ISO 9001 (Staff Hours).</t>
  </si>
  <si>
    <t>h.</t>
  </si>
  <si>
    <t>i.</t>
  </si>
  <si>
    <t>j.</t>
  </si>
  <si>
    <t>k.</t>
  </si>
  <si>
    <t>ISO 9001 (Staff Hours)</t>
  </si>
  <si>
    <t>Clauses-The Clauses refer to the 23 ISO 9001 Clauses, within the five major categories of clauses: Quality Management System, Management Responsibility, Resource Management, Product Realization, and Measurement and Analysis. The Clauses are General Requirements, Documentation Requirements, Management Commitment, Customer Focus, Quality Policy, Planning, Responsibility, Authority, and Communication, Management Review, Provision of Resources, Human Resources, Infrastructure, Work Environment, Planning of Product Realization, Customer-Related Processes, Design and Development, Purchasing, Production and Service Provision, Control of Monitoring and Measurement Devices, General Requirements, Monitoring and Measurement, Control of Nonconforming Product, Analysis of Data, and Improvement.</t>
  </si>
  <si>
    <t>Policy Sentence-The Policy Sentence refers to the 144 ISO 9001 subclauses pertaining to policies within ISO 9001. The 144 Policy Sentences are divided amongst the 23 ISO 9001 Clauses, as shown within the Policy Sentence Column. At least one sentence must be created for each of the 144 ISO 9001 Policy Sentences, and they represent a basic, quantitative, and measurable unit of cost with ISO 9001. The number of Policy Sentences for each Clause in the Policy Sentence Column is multiplied by the Slow, Medium, and Fast Hours Per Policy Sentence from Table 1-ISO 9001 Cost Model Calibration Factors, and added into the Slow, Medium, and Fast Hours Column.</t>
  </si>
  <si>
    <t>Manual Paragraph-The Manual Paragraph refers to the 144 ISO 9001 subclauses pertaining to the quality manual within ISO 9001. The 144 Manual Paragraphs are divided amongst the 23 ISO 9001 Clauses, as shown within the Manual Paragraph Column. At least one paragraph must be created for each of the 144 ISO 9001 Manual Paragraphs, and they represent a basic, quantitative, and measurable unit of cost with ISO 9001. The number of Manual Paragraphs for each Clause in the Manual Paragraph Column is multiplied by the Slow, Medium, and Fast Hours Per Manual Paragraph from Table 1-ISO 9001 Cost Model Calibration Factors, and added into the Slow, Medium, and Fast Hours Column.</t>
  </si>
  <si>
    <t>Procedure-The Procedure refers to the 51 ISO 9001 subclauses pertaining to procedures within ISO 9001. The 51 Procedures are divided amongst the 23 ISO 9001 Clauses, as shown within the Procedure Column. At least one procedure must be created for each of the 51 ISO 9001 Procedures, and they represent a basic, quantitative, and measurable unit of cost with ISO 9001. The number of Procedures for each Clause in the Procedure Column is multiplied by the Slow, Medium, and Fast Hours Per Procedure from Table 1-ISO 9001 Cost Model Calibration Factors, and added into the Slow, Medium, and Fast Hours Column.</t>
  </si>
  <si>
    <t>Plans/Project-The Plans/Project refers to the 51 ISO 9001 subclauses pertaining to plans within ISO 9001. The 51 Plans are divided amongst the 23 ISO 9001 Clauses, as shown within the Plans/Project Column. At least one plan must be created for each of the 51 ISO 9001 Plans, and they represent a basic, quantitative, and measurable unit of cost with ISO 9001. The number of Plans for each Clause in the Plans/Project Column is multiplied by the Number of Projects and Slow, Medium, and Fast Hours Per Plan from Table 1-ISO 9001 Cost Model Calibration Factors, and added into the Slow, Medium, and Fast Hours Column.</t>
  </si>
  <si>
    <t>Records/Project-The Records/Project refers to the 144 ISO 9001 subclauses pertaining to records within ISO 9001. The 144 Records are divided amongst the 23 ISO 9001 Clauses, as shown within the Records/Project Column. At least one record must be created for each of the 144 ISO 9001 Records, and they represent a basic, quantitative, and measurable unit of cost with ISO 9001. The number of Record for each Clause in the Records/Project Column is multiplied by the Number of Projects and Slow, Medium, and Fast Hours Per Record from Table 1-ISO 9001 Cost Model Calibration Factors, and added into the Slow, Medium, and Fast Hours Column.</t>
  </si>
  <si>
    <t>Average-The Average refers to the mean number of staff Hours, Days, Weeks, and Months to produce policies, quality manuals, procedures, plans, and records for each of the 23 ISO 9001 Clauses. It is computed by calculating the arithmetic mean of the Slow, Medium, and Fast Hours to produce policies, quality manuals, procedures, plans, and records for each of the 23 ISO 9001 Clauses within each of five major ISO 9001 Clauses.</t>
  </si>
  <si>
    <t>Hours-The Hours refer to the number of staff Hours that are required to produce policies, quality manuals, procedures, plans, and records for each of the 23 ISO 9001 Clauses. It is computed by multiplying the Hours Per Policy Sentence, Hours Per Manual Paragraph, Hours Per Procedure, and Hours Per Record Slow, Medium, and Fast inputs from Table 1-ISO 9001 Cost Model Calibration Factors, by the corresponding number of Policy Sentences, Manual Paragraphs, Procedures, Plans/Project, and Records/Project for each of the 23 ISO 9001 Clauses, and adding the result of each multiplication into the Slow, Medium, and Fast Hours Column. (The Plans/Project and Records/Project are first multiplied by the Number of Projects from Table 1-ISO 9001 Cost Model Calibration Factors, before adding them into the Slow, Medium, and Fast Hours Column. The Average Hours are computed by calculating the arithmetic mean of the Slow, Medium, and Fast Hours.)</t>
  </si>
  <si>
    <t>l.</t>
  </si>
  <si>
    <t>Days-The Days refer to the number of staff Days that are required to produce policies, quality manuals, procedures, plans, and records for each of the 23 ISO 9001 Clauses. It is computed by dividing the Slow, Medium, and Fast Hours by 8 for each of the 23 ISO 9001 Clauses.</t>
  </si>
  <si>
    <t>m.</t>
  </si>
  <si>
    <t>Weeks-The Weeks refer to the number of staff Weeks that are required to produce policies, quality manuals, procedures, plans, and records for each of the 23 ISO 9001 Clauses. It is computed by dividing the Slow, Medium, and Fast Days by 5 for each of the 23 ISO 9001 Clauses.</t>
  </si>
  <si>
    <t>n.</t>
  </si>
  <si>
    <t>Months-The Months refer to the number of staff Months that are required to produce policies, quality manuals, procedures, plans, and records for each of the 23 ISO 9001 Clauses. It is computed by dividing the Slow, Medium, and Fast Weeks by 4.33 for each of the 23 ISO 9001 Clauses.</t>
  </si>
  <si>
    <t>o.</t>
  </si>
  <si>
    <t>Quality Management System-The Quality Management System refers to the number of staff Hours, Days, Weeks, and Months that are required to product policies, quality manuals, procedures, plans, and records to satisfy its two ISO 9001 Clauses. The Clauses are General Requirements and Documentation Requirements.</t>
  </si>
  <si>
    <t>p.</t>
  </si>
  <si>
    <t>Management Responsibility-The Management Responsibility refers to the number of staff Hours, Days, Weeks, and Months that are required to product policies, quality manuals, procedures, plans, and records to satisfy its six ISO 9001 Clauses. The Clauses are Management Commitment, Customer Focus, Quality Policy, Planning, Responsibility, Authority, and Communication, and Management Review.</t>
  </si>
  <si>
    <t>q.</t>
  </si>
  <si>
    <t>Resource Management-The Resource Management refers to the number of staff Hours, Days, Weeks, and Months that are required to product policies, quality manuals, procedures, plans, and records to satisfy its four ISO 9001 Clauses. The Clauses are Provision of Resources, Human Resources, Infrastructure, and Work Environment.</t>
  </si>
  <si>
    <t>r.</t>
  </si>
  <si>
    <t>Product Realization-The Product Realization refers to the number of staff Hours, Days, Weeks, and Months that are required to product policies, quality manuals, procedures, plans, and records to satisfy its six ISO 9001 Clauses. The Clauses are Planning of Product Realization, Customer-Related Processes, Design and Development, Purchasing, Production and Service Provision, and Control of Monitoring and Measurement Devices.</t>
  </si>
  <si>
    <t>s.</t>
  </si>
  <si>
    <t>Measurement and Analysis-The Measurement and Analysis refers to the number of staff Hours, Days, Weeks, and Months that are required to product policies, quality manuals, procedures, plans, and records to satisfy its five ISO 9001 Clauses. The Clauses are General Requirements, Monitoring and Measurement, Control of Nonconforming Product, Analysis of Data, and Improvement.</t>
  </si>
  <si>
    <t>ISO 9001 (Timelines)</t>
  </si>
  <si>
    <t>Policy Sentence-The Policy Sentence refers to the 144 ISO 9001 subclauses pertaining to policies within ISO 9001. The 144 Policy Sentences are divided amongst the 23 ISO 9001 Clauses, as shown within the Policy Sentence Column. At least one sentence must be created for each of the 144 ISO 9001 Policy Sentences, and they represent a basic, quantitative, and measurable unit of cost with ISO 9001. It is input from the Policy Sentence Column in Table 2-ISO 9001 (Staff Hours) for each of the 23 corresponding ISO 9001 Clauses.</t>
  </si>
  <si>
    <t>Manual Paragraph-The Manual Paragraph refers to the 144 ISO 9001 subclauses pertaining to the quality manual within ISO 9001. The 144 Manual Paragraphs are divided amongst the 23 ISO 9001 Clauses, as shown within the Manual Paragraph Column. At least one paragraph must be created for each of the 144 ISO 9001 Manual Paragraphs, and they represent a basic, quantitative, and measurable unit of cost with ISO 9001. It is input from the Manual Paragraph Column in Table 2-ISO 9001 (Staff Hours) for each of the 23 corresponding ISO 9001 Clauses.</t>
  </si>
  <si>
    <t>Procedure-The Procedure refers to the 51 ISO 9001 subclauses pertaining to procedures within ISO 9001. The 51 Procedures are divided amongst the 23 ISO 9001 Clauses, as shown within the Procedure Column. At least one procedure must be created for each of the 51 ISO 9001 Procedures, and they represent a basic, quantitative, and measurable unit of cost with ISO 9001. It is input from the Procedure Column in Table 2-ISO 9001 (Staff Hours) for each of the 23 corresponding ISO 9001 Clauses.</t>
  </si>
  <si>
    <t>Plans/Project-The Plans/Project refers to the 51 ISO 9001 subclauses pertaining to plans within ISO 9001. The 51 Plans are divided amongst the 23 ISO 9001 Clauses, as shown within the Plans/Project Column. At least one plan must be created for each of the 51 ISO 9001 Plans, and they represent a basic, quantitative, and measurable unit of cost with ISO 9001. It is input from the Plans/Project Column in Table 2-ISO 9001 (Staff Hours) for each of the 23 corresponding ISO 9001 Clauses.</t>
  </si>
  <si>
    <t>Records/Project-The Records/Project refers to the 144 ISO 9001 subclauses pertaining to records within ISO 9001. The 144 Records are divided amongst the 23 ISO 9001 Clauses, as shown within the Records/Project Column. At least one record must be created for each of the 144 ISO 9001 Records, and they represent a basic, quantitative, and measurable unit of cost with ISO 9001. It is input from the Records/Project Column in Table 2-ISO 9001 (Staff Hours) for each of the 23 corresponding ISO 9001 Clauses.</t>
  </si>
  <si>
    <t>Team Size-The Team Size refers to the four corresponding variable user input Team Sizes A through D in Table 1-ISO 9001 Cost Model Calibration Factors.</t>
  </si>
  <si>
    <t>Hours-The Hours refer to the number of staff Hours that are required to produce policies, quality manuals, procedures, plans, and records for each of the 23 ISO 9001 Clauses. It is computed by dividing the Average Hours in Table 2-ISO 9001 (Staff Hours) by the corresponding Team Size in Table 1-ISO 9001 Cost Model Calibration Factors for each of the 23 ISO 9001 Clauses.</t>
  </si>
  <si>
    <t>Days-The Days refer to the number of staff Days that are required to produce policies, quality manuals, procedures, plans, and records for each of the 23 ISO 9001 Clauses. It is computed by dividing the corresponding Team Size Hours by 8 for each of the 23 ISO 9001 Clauses.</t>
  </si>
  <si>
    <t>Weeks-The Weeks refer to the number of staff Weeks that are required to produce policies, quality manuals, procedures, plans, and records for each of the 23 ISO 9001 Clauses. It is computed by dividing the corresponding Team Size Days by 5 for each of the 23 ISO 9001 Clauses.</t>
  </si>
  <si>
    <t>Months-The Months refer to the number of staff Months that are required to produce policies, quality manuals, procedures, plans, and records for each of the 23 ISO 9001 Clauses. It is computed by dividing the corresponding Team Size Weeks by 4.33 for each of the 23 ISO 9001 Clauses.</t>
  </si>
  <si>
    <t>ISO 9001 Cost Model</t>
  </si>
  <si>
    <t>Hours Per Policy Sentence-The Hours Per Policy Sentence is a productivity factor, which refers to the number of staff hours to produce a single policy sentence associated with an ISO 9001 clause. A large, medium, and small productivity factor are input for the Hours Per Policy Sentence. The Slow, Medium, and Fast productivity factors are multiplied by the Policy Sentence Column in Table 2-ISO 9001 (Staff Hours) and added into the Slow, Medium, and Fast Hours Columns in Table 2-ISO 9001 (Staff Hours).</t>
  </si>
  <si>
    <t>Hours Per Manual Paragraph-The Hours Per Manual Paragraph is a productivity factor, which refers to the number of staff hours to produce a single quality manual paragraph associated with an ISO 9001 clause. A large, medium, and small productivity factor are input for the Hours Per Manual Paragraph. The Slow, Medium, and Fast productivity factors are multiplied by the Manual Paragraph Column in Table 2-ISO 9001 (Staff Hours) and added into the Slow, Medium, and Fast Hours Columns in Table 2-ISO 9001 (Staff Hours).</t>
  </si>
  <si>
    <t>Hours Per Procedure-The Hours Per Procedure is a productivity factor, which refers to the number of staff hours to produce a single procedure associated with an ISO 9001 clause. A large, medium, and small productivity factor are input for the Hours Per Procedure. The Slow, Medium, and Fast productivity factors are multiplied by the Procedure Column in Table 2-ISO 9001 (Staff Hours) and added into the Slow, Medium, and Fast Hours Columns in Table 2-ISO 9001 (Staff Hours).</t>
  </si>
  <si>
    <t>Hours Per Plan-The Hours Per Plan is a productivity factor, which refers to the number of staff hours to produce a single plan associated with an ISO 9001 clause. A large, medium, and small productivity factor are input for the Hours Per Plan. The Slow, Medium, and Fast productivity factors are multiplied by the Number of Projects and Plans/Project Column in Table 2-ISO 9001 (Staff Hours) and added into the Slow, Medium, and Fast Hours Columns in Table 2-ISO 9001 (Staff Hours).</t>
  </si>
  <si>
    <t>Hours Per Record-The Hours Per Record is a productivity factor, which refers to the number of staff hours to produce a single record associated with an ISO 9001 clause. A large, medium, and small productivity factor are input for the Hours Per Record. The Slow, Medium, and Fast productivity factors are multiplied by the Number of Projects and Records/Project Column in Table 2-ISO 9001 (Staff Hours) and added into the Slow, Medium, and Fast Hours Columns in Table 2-ISO 9001 (Staff Hours).</t>
  </si>
  <si>
    <t>Team Size A-The Team Size A refers to the number of people that will produce the ISO 9001 policies, quality manuals, procedures, plans, and records. The Average Hours in Table 2-ISO 9001 (Staff Hours) are divided by Team Size A.</t>
  </si>
  <si>
    <t>Team Size B-The Team Size B refers to the number of people that will produce the ISO 9001 policies, quality manuals, procedures, plans, and records. The Average Hours in Table 2-ISO 9001 (Staff Hours) are divided by Team Size B.</t>
  </si>
  <si>
    <t>Team Size C-The Team Size C refers to the number of people that will produce the ISO 9001 policies, quality manuals, procedures, plans, and records. The Average Hours in Table 2-ISO 9001 (Staff Hours) are divided by Team Size C.</t>
  </si>
  <si>
    <t>Team Size D-The Team Size D refers to the number of people that will produce the ISO 9001 policies, quality manuals, procedures, plans, and records. The Average Hours in Table 2-ISO 9001 (Staff Hours) are divided by Team Size D.</t>
  </si>
  <si>
    <t>Slow-The Slow refers to the largest or longest number of staff Hours, Days, Weeks, and Months to produce policies, quality manuals, procedures, plans, and records for each of the 23 ISO 9001 Clauses. It is computed by multiplying the Hours Per Policy Sentence, Hours Per Manual Paragraph, Hours Per Procedure, Hours Per Plan, and Hours Per Record Slow input from Table 1-ISO 9001 Cost Model Calibration Factors, by the corresponding number of Policy Sentences, Manual Paragraphs, Procedures, Plans/Project, and Records/Project for each of the 23 ISO 9001 Clauses, and adding the result of each multiplication into the Slow Hours Column. (The Plans/Project and Records/Project are first multiplied by the Number of Projects from Table 1-ISO 9001 Cost Model Calibration Factors, before adding them into the Slow Hours Column.)</t>
  </si>
  <si>
    <t>Medium-The Medium refers to a moderate number of staff Hours, Days, Weeks, and Months to produce policies, quality manuals, procedures, plans, and records for each of the 23 ISO 9001 Clauses. It is computed by multiplying the Hours Per Policy Sentence, Hours Per Manual Paragraph, Hours Per Procedure, Hours Per Plan, and Hours Per Record Medium input from Table 1-ISO 9001 Cost Model Calibration Factors, by the corresponding number of Policy Sentences, Manual Paragraphs, Procedures, Plans/Project, and Records/Project for each of the 23 ISO 9001 Clauses, and adding the result of each multiplication into the Medium Hours Column. (The Plans/Project and Records/Project are first multiplied by the Number of Projects from Table 1-ISO 9001 Cost Model Calibration Factors, before adding them into the Medium Hours Column.)</t>
  </si>
  <si>
    <t>Fast-The Fast refers to smallest or least number of staff Hours, Days, Weeks, and Months to produce policies, quality manuals, procedures, plans, and records for each of the 23 ISO 9001 Clauses. It is computed by multiplying the Hours Per Policy Sentence, Hours Per Manual Paragraph, Hours Per Procedure, Hours Per Plan, and Hours Per Record Fast input from Table 1-ISO 9001 Cost Model Calibration Factors, by the corresponding number of Policy Sentences, Manual Paragraphs, Procedures, Plans/Project, and Records/Project for each of the 23 ISO 9001 Clauses, and adding the result of each multiplication into the Fast Hours Column. (The Plans/Project and Records/Project are first multiplied by the Number of Projects from Table 1-ISO 9001 Cost Model Calibration Factors, before adding them into the Fast Hours Column.)</t>
  </si>
  <si>
    <r>
      <t xml:space="preserve">The ISO 9001 Cost Model is a companion to the book, </t>
    </r>
    <r>
      <rPr>
        <i/>
        <sz val="10"/>
        <rFont val="Times New Roman"/>
        <family val="1"/>
      </rPr>
      <t>ROI of Software Process Improvement: Practical Metrics for Project Managers and Software Engineers</t>
    </r>
    <r>
      <rPr>
        <sz val="10"/>
        <rFont val="Times New Roman"/>
        <family val="1"/>
      </rPr>
      <t>. It is a bottom up budgeting spreadsheet for accurately estimating the costs of implementing ISO 9001, and quantitatively mirrors the architecture of ISO 9001:2000. It served as the basis for the ISO 9001 cost estimates in the book and was painstakingly designed and calibrated using data from the author's own firsthand experiences implementing ISO 9001. Also, it was validated using multiple international parametric cost models for accuracy, as well as analytically compared to comprehensive North American ISO 9001 surveys. It is comprised of a simple three-page spreadsheet, which yields highly accurate ISO 9001 cost estimates in minutes. The ISO 9001 Cost Model and can be easily tailored to productivity levels for almost any organization.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</si>
</sst>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6">
    <font>
      <sz val="10"/>
      <name val="Arial"/>
      <family val="0"/>
    </font>
    <font>
      <sz val="8"/>
      <name val="Arial"/>
      <family val="0"/>
    </font>
    <font>
      <sz val="10"/>
      <name val="Times New Roman"/>
      <family val="1"/>
    </font>
    <font>
      <b/>
      <sz val="10"/>
      <name val="Times New Roman"/>
      <family val="1"/>
    </font>
    <font>
      <b/>
      <sz val="6"/>
      <name val="Times New Roman"/>
      <family val="1"/>
    </font>
    <font>
      <b/>
      <sz val="5"/>
      <name val="Times New Roman"/>
      <family val="1"/>
    </font>
    <font>
      <b/>
      <sz val="8"/>
      <name val="Times New Roman"/>
      <family val="1"/>
    </font>
    <font>
      <sz val="8"/>
      <name val="Times New Roman"/>
      <family val="1"/>
    </font>
    <font>
      <sz val="16"/>
      <color indexed="9"/>
      <name val="Arial Black"/>
      <family val="2"/>
    </font>
    <font>
      <b/>
      <sz val="10"/>
      <name val="Arial"/>
      <family val="2"/>
    </font>
    <font>
      <sz val="20"/>
      <color indexed="9"/>
      <name val="Arial Black"/>
      <family val="2"/>
    </font>
    <font>
      <sz val="20"/>
      <name val="Arial"/>
      <family val="0"/>
    </font>
    <font>
      <sz val="14"/>
      <name val="Arial Black"/>
      <family val="2"/>
    </font>
    <font>
      <sz val="10"/>
      <name val="Arial Black"/>
      <family val="2"/>
    </font>
    <font>
      <sz val="12"/>
      <color indexed="9"/>
      <name val="Arial Black"/>
      <family val="2"/>
    </font>
    <font>
      <i/>
      <sz val="10"/>
      <name val="Times New Roman"/>
      <family val="1"/>
    </font>
  </fonts>
  <fills count="9">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8"/>
        <bgColor indexed="64"/>
      </patternFill>
    </fill>
    <fill>
      <patternFill patternType="solid">
        <fgColor indexed="11"/>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xf numFmtId="3"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7"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0" fontId="2" fillId="0" borderId="0" xfId="0" applyFont="1" applyAlignment="1">
      <alignment wrapText="1"/>
    </xf>
    <xf numFmtId="0" fontId="13" fillId="0" borderId="0" xfId="0" applyFont="1" applyAlignment="1">
      <alignment horizontal="right" vertical="center" wrapText="1"/>
    </xf>
    <xf numFmtId="0" fontId="14" fillId="6" borderId="1" xfId="0" applyFont="1" applyFill="1" applyBorder="1" applyAlignment="1">
      <alignment horizontal="center" vertical="center" wrapText="1"/>
    </xf>
    <xf numFmtId="0" fontId="13" fillId="0" borderId="1" xfId="0" applyFont="1" applyBorder="1" applyAlignment="1">
      <alignment horizontal="right" vertical="center" wrapText="1"/>
    </xf>
    <xf numFmtId="0" fontId="2" fillId="0" borderId="1" xfId="0" applyNumberFormat="1" applyFont="1" applyBorder="1" applyAlignment="1">
      <alignment wrapText="1"/>
    </xf>
    <xf numFmtId="0" fontId="2" fillId="0" borderId="1" xfId="0" applyFont="1" applyBorder="1" applyAlignment="1">
      <alignment wrapText="1"/>
    </xf>
    <xf numFmtId="0" fontId="12" fillId="0" borderId="1" xfId="0" applyFont="1" applyBorder="1" applyAlignment="1">
      <alignment wrapText="1"/>
    </xf>
    <xf numFmtId="0" fontId="8" fillId="6"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5" fillId="2" borderId="2" xfId="0"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8" xfId="0" applyBorder="1" applyAlignment="1">
      <alignment horizontal="center" vertical="center" textRotation="90" wrapText="1"/>
    </xf>
    <xf numFmtId="0" fontId="9" fillId="2"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3" fontId="3" fillId="7" borderId="4" xfId="0" applyNumberFormat="1" applyFont="1" applyFill="1" applyBorder="1" applyAlignment="1">
      <alignment horizontal="center" vertical="center" wrapText="1"/>
    </xf>
    <xf numFmtId="4" fontId="2" fillId="8" borderId="4" xfId="0" applyNumberFormat="1" applyFont="1" applyFill="1" applyBorder="1" applyAlignment="1">
      <alignment horizontal="center" vertical="center" wrapText="1"/>
    </xf>
    <xf numFmtId="3" fontId="2" fillId="8" borderId="4" xfId="0" applyNumberFormat="1" applyFont="1" applyFill="1" applyBorder="1" applyAlignment="1">
      <alignment horizontal="center" vertical="center" wrapText="1"/>
    </xf>
    <xf numFmtId="0" fontId="8" fillId="6"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2" borderId="2" xfId="0" applyFont="1" applyFill="1" applyBorder="1" applyAlignment="1">
      <alignment horizontal="center" vertical="center" wrapText="1"/>
    </xf>
    <xf numFmtId="0" fontId="0" fillId="0" borderId="8" xfId="0" applyBorder="1" applyAlignment="1">
      <alignment horizontal="center" vertical="center" wrapText="1"/>
    </xf>
    <xf numFmtId="3" fontId="3" fillId="2" borderId="4"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10" fillId="6" borderId="9"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xf>
    <xf numFmtId="0" fontId="11" fillId="0" borderId="3" xfId="0" applyFont="1" applyBorder="1" applyAlignment="1">
      <alignment/>
    </xf>
    <xf numFmtId="0" fontId="11" fillId="0" borderId="11" xfId="0" applyFont="1" applyBorder="1" applyAlignment="1">
      <alignment/>
    </xf>
    <xf numFmtId="0" fontId="11" fillId="0" borderId="12" xfId="0" applyFont="1" applyBorder="1" applyAlignment="1">
      <alignment/>
    </xf>
    <xf numFmtId="0" fontId="11" fillId="0" borderId="13"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84"/>
  <sheetViews>
    <sheetView zoomScale="89" zoomScaleNormal="89" workbookViewId="0" topLeftCell="A40">
      <selection activeCell="G58" sqref="G58"/>
    </sheetView>
  </sheetViews>
  <sheetFormatPr defaultColWidth="9.140625" defaultRowHeight="12.75"/>
  <cols>
    <col min="1" max="1" width="35.7109375" style="3" customWidth="1"/>
    <col min="2" max="6" width="3.7109375" style="2" customWidth="1"/>
    <col min="7" max="9" width="6.28125" style="4" customWidth="1"/>
    <col min="10" max="10" width="6.28125" style="5" customWidth="1"/>
    <col min="11" max="13" width="6.28125" style="2" customWidth="1"/>
    <col min="14" max="14" width="6.28125" style="5" customWidth="1"/>
    <col min="15" max="17" width="6.28125" style="2" customWidth="1"/>
    <col min="18" max="18" width="6.28125" style="5" customWidth="1"/>
    <col min="19" max="21" width="6.28125" style="2" customWidth="1"/>
    <col min="22" max="22" width="6.28125" style="5" customWidth="1"/>
    <col min="23" max="16384" width="9.140625" style="2" customWidth="1"/>
  </cols>
  <sheetData>
    <row r="1" spans="2:18" ht="12.75">
      <c r="B1" s="37" t="s">
        <v>42</v>
      </c>
      <c r="C1" s="38"/>
      <c r="D1" s="38"/>
      <c r="E1" s="38"/>
      <c r="F1" s="38"/>
      <c r="G1" s="38"/>
      <c r="H1" s="38"/>
      <c r="I1" s="38"/>
      <c r="J1" s="38"/>
      <c r="K1" s="38"/>
      <c r="L1" s="38"/>
      <c r="M1" s="38"/>
      <c r="N1" s="38"/>
      <c r="O1" s="38"/>
      <c r="P1" s="38"/>
      <c r="Q1" s="38"/>
      <c r="R1" s="39"/>
    </row>
    <row r="2" spans="2:18" ht="12.75" customHeight="1">
      <c r="B2" s="40"/>
      <c r="C2" s="41"/>
      <c r="D2" s="41"/>
      <c r="E2" s="41"/>
      <c r="F2" s="41"/>
      <c r="G2" s="41"/>
      <c r="H2" s="41"/>
      <c r="I2" s="41"/>
      <c r="J2" s="41"/>
      <c r="K2" s="41"/>
      <c r="L2" s="41"/>
      <c r="M2" s="41"/>
      <c r="N2" s="41"/>
      <c r="O2" s="41"/>
      <c r="P2" s="41"/>
      <c r="Q2" s="41"/>
      <c r="R2" s="42"/>
    </row>
    <row r="3" spans="2:18" ht="12.75">
      <c r="B3" s="32" t="s">
        <v>60</v>
      </c>
      <c r="C3" s="33"/>
      <c r="D3" s="33"/>
      <c r="E3" s="33"/>
      <c r="F3" s="33"/>
      <c r="G3" s="26"/>
      <c r="H3" s="26"/>
      <c r="I3" s="27"/>
      <c r="J3" s="34" t="s">
        <v>32</v>
      </c>
      <c r="K3" s="26"/>
      <c r="L3" s="27"/>
      <c r="M3" s="32" t="s">
        <v>36</v>
      </c>
      <c r="N3" s="26"/>
      <c r="O3" s="27"/>
      <c r="P3" s="32" t="s">
        <v>37</v>
      </c>
      <c r="Q3" s="26"/>
      <c r="R3" s="27"/>
    </row>
    <row r="4" spans="2:18" ht="12.75">
      <c r="B4" s="32" t="s">
        <v>52</v>
      </c>
      <c r="C4" s="33"/>
      <c r="D4" s="33"/>
      <c r="E4" s="33"/>
      <c r="F4" s="33"/>
      <c r="G4" s="26"/>
      <c r="H4" s="26"/>
      <c r="I4" s="27"/>
      <c r="J4" s="35">
        <f>1000/3600</f>
        <v>0.2777777777777778</v>
      </c>
      <c r="K4" s="26"/>
      <c r="L4" s="27"/>
      <c r="M4" s="35">
        <f>J4/2</f>
        <v>0.1388888888888889</v>
      </c>
      <c r="N4" s="26"/>
      <c r="O4" s="27"/>
      <c r="P4" s="35">
        <f>M4/2</f>
        <v>0.06944444444444445</v>
      </c>
      <c r="Q4" s="26"/>
      <c r="R4" s="27"/>
    </row>
    <row r="5" spans="2:18" ht="12.75">
      <c r="B5" s="32" t="s">
        <v>53</v>
      </c>
      <c r="C5" s="33"/>
      <c r="D5" s="33"/>
      <c r="E5" s="33"/>
      <c r="F5" s="33"/>
      <c r="G5" s="26"/>
      <c r="H5" s="26"/>
      <c r="I5" s="27"/>
      <c r="J5" s="35">
        <f>2000/3600</f>
        <v>0.5555555555555556</v>
      </c>
      <c r="K5" s="26"/>
      <c r="L5" s="27"/>
      <c r="M5" s="35">
        <f>J5/2</f>
        <v>0.2777777777777778</v>
      </c>
      <c r="N5" s="26"/>
      <c r="O5" s="27"/>
      <c r="P5" s="35">
        <f>M5/2</f>
        <v>0.1388888888888889</v>
      </c>
      <c r="Q5" s="26"/>
      <c r="R5" s="27"/>
    </row>
    <row r="6" spans="2:18" ht="12.75">
      <c r="B6" s="32" t="s">
        <v>54</v>
      </c>
      <c r="C6" s="33"/>
      <c r="D6" s="33"/>
      <c r="E6" s="33"/>
      <c r="F6" s="33"/>
      <c r="G6" s="26"/>
      <c r="H6" s="26"/>
      <c r="I6" s="27"/>
      <c r="J6" s="35">
        <f>57600/3600</f>
        <v>16</v>
      </c>
      <c r="K6" s="26"/>
      <c r="L6" s="27"/>
      <c r="M6" s="35">
        <f>J6/2</f>
        <v>8</v>
      </c>
      <c r="N6" s="26"/>
      <c r="O6" s="27"/>
      <c r="P6" s="35">
        <f>M6/2</f>
        <v>4</v>
      </c>
      <c r="Q6" s="26"/>
      <c r="R6" s="27"/>
    </row>
    <row r="7" spans="2:18" ht="12.75">
      <c r="B7" s="32" t="s">
        <v>55</v>
      </c>
      <c r="C7" s="33"/>
      <c r="D7" s="33"/>
      <c r="E7" s="33"/>
      <c r="F7" s="33"/>
      <c r="G7" s="26"/>
      <c r="H7" s="26"/>
      <c r="I7" s="27"/>
      <c r="J7" s="35">
        <f>57600/3600</f>
        <v>16</v>
      </c>
      <c r="K7" s="26"/>
      <c r="L7" s="27"/>
      <c r="M7" s="35">
        <f>J7/2</f>
        <v>8</v>
      </c>
      <c r="N7" s="26"/>
      <c r="O7" s="27"/>
      <c r="P7" s="35">
        <f>M7/2</f>
        <v>4</v>
      </c>
      <c r="Q7" s="26"/>
      <c r="R7" s="27"/>
    </row>
    <row r="8" spans="2:18" ht="12.75">
      <c r="B8" s="32" t="s">
        <v>56</v>
      </c>
      <c r="C8" s="33"/>
      <c r="D8" s="33"/>
      <c r="E8" s="33"/>
      <c r="F8" s="33"/>
      <c r="G8" s="26"/>
      <c r="H8" s="26"/>
      <c r="I8" s="27"/>
      <c r="J8" s="35">
        <f>3600/3600</f>
        <v>1</v>
      </c>
      <c r="K8" s="26"/>
      <c r="L8" s="27"/>
      <c r="M8" s="35">
        <f>J8/2</f>
        <v>0.5</v>
      </c>
      <c r="N8" s="26"/>
      <c r="O8" s="27"/>
      <c r="P8" s="35">
        <f>M8/2</f>
        <v>0.25</v>
      </c>
      <c r="Q8" s="26"/>
      <c r="R8" s="27"/>
    </row>
    <row r="9" spans="2:18" ht="12.75">
      <c r="B9" s="32" t="s">
        <v>57</v>
      </c>
      <c r="C9" s="33"/>
      <c r="D9" s="33"/>
      <c r="E9" s="33"/>
      <c r="F9" s="33"/>
      <c r="G9" s="26"/>
      <c r="H9" s="26"/>
      <c r="I9" s="27"/>
      <c r="J9" s="36">
        <v>4</v>
      </c>
      <c r="K9" s="26"/>
      <c r="L9" s="26"/>
      <c r="M9" s="26"/>
      <c r="N9" s="26"/>
      <c r="O9" s="26"/>
      <c r="P9" s="26"/>
      <c r="Q9" s="26"/>
      <c r="R9" s="27"/>
    </row>
    <row r="10" spans="2:18" ht="12.75">
      <c r="B10" s="32" t="s">
        <v>48</v>
      </c>
      <c r="C10" s="33"/>
      <c r="D10" s="33"/>
      <c r="E10" s="33"/>
      <c r="F10" s="33"/>
      <c r="G10" s="26"/>
      <c r="H10" s="26"/>
      <c r="I10" s="27"/>
      <c r="J10" s="36">
        <v>1</v>
      </c>
      <c r="K10" s="26"/>
      <c r="L10" s="26"/>
      <c r="M10" s="26"/>
      <c r="N10" s="26"/>
      <c r="O10" s="26"/>
      <c r="P10" s="26"/>
      <c r="Q10" s="26"/>
      <c r="R10" s="27"/>
    </row>
    <row r="11" spans="2:18" ht="12.75">
      <c r="B11" s="32" t="s">
        <v>49</v>
      </c>
      <c r="C11" s="33"/>
      <c r="D11" s="33"/>
      <c r="E11" s="33"/>
      <c r="F11" s="33"/>
      <c r="G11" s="26"/>
      <c r="H11" s="26"/>
      <c r="I11" s="27"/>
      <c r="J11" s="36">
        <v>2</v>
      </c>
      <c r="K11" s="26"/>
      <c r="L11" s="26"/>
      <c r="M11" s="26"/>
      <c r="N11" s="26"/>
      <c r="O11" s="26"/>
      <c r="P11" s="26"/>
      <c r="Q11" s="26"/>
      <c r="R11" s="27"/>
    </row>
    <row r="12" spans="2:18" ht="12.75">
      <c r="B12" s="32" t="s">
        <v>50</v>
      </c>
      <c r="C12" s="33"/>
      <c r="D12" s="33"/>
      <c r="E12" s="33"/>
      <c r="F12" s="33"/>
      <c r="G12" s="26"/>
      <c r="H12" s="26"/>
      <c r="I12" s="27"/>
      <c r="J12" s="36">
        <v>3</v>
      </c>
      <c r="K12" s="26"/>
      <c r="L12" s="26"/>
      <c r="M12" s="26"/>
      <c r="N12" s="26"/>
      <c r="O12" s="26"/>
      <c r="P12" s="26"/>
      <c r="Q12" s="26"/>
      <c r="R12" s="27"/>
    </row>
    <row r="13" spans="2:18" ht="12.75">
      <c r="B13" s="32" t="s">
        <v>51</v>
      </c>
      <c r="C13" s="33"/>
      <c r="D13" s="33"/>
      <c r="E13" s="33"/>
      <c r="F13" s="33"/>
      <c r="G13" s="26"/>
      <c r="H13" s="26"/>
      <c r="I13" s="27"/>
      <c r="J13" s="36">
        <v>4</v>
      </c>
      <c r="K13" s="26"/>
      <c r="L13" s="26"/>
      <c r="M13" s="26"/>
      <c r="N13" s="26"/>
      <c r="O13" s="26"/>
      <c r="P13" s="26"/>
      <c r="Q13" s="26"/>
      <c r="R13" s="27"/>
    </row>
    <row r="14" spans="2:18" ht="12.75">
      <c r="B14"/>
      <c r="C14"/>
      <c r="D14"/>
      <c r="E14"/>
      <c r="F14"/>
      <c r="G14"/>
      <c r="H14"/>
      <c r="I14"/>
      <c r="J14"/>
      <c r="K14"/>
      <c r="L14"/>
      <c r="M14"/>
      <c r="N14"/>
      <c r="O14"/>
      <c r="P14"/>
      <c r="Q14"/>
      <c r="R14"/>
    </row>
    <row r="16" spans="1:22" ht="12.75">
      <c r="A16" s="47" t="s">
        <v>58</v>
      </c>
      <c r="B16" s="48"/>
      <c r="C16" s="48"/>
      <c r="D16" s="48"/>
      <c r="E16" s="48"/>
      <c r="F16" s="48"/>
      <c r="G16" s="48"/>
      <c r="H16" s="48"/>
      <c r="I16" s="48"/>
      <c r="J16" s="48"/>
      <c r="K16" s="48"/>
      <c r="L16" s="48"/>
      <c r="M16" s="48"/>
      <c r="N16" s="48"/>
      <c r="O16" s="48"/>
      <c r="P16" s="48"/>
      <c r="Q16" s="48"/>
      <c r="R16" s="48"/>
      <c r="S16" s="48"/>
      <c r="T16" s="48"/>
      <c r="U16" s="48"/>
      <c r="V16" s="49"/>
    </row>
    <row r="17" spans="1:22" ht="12.75" customHeight="1">
      <c r="A17" s="50"/>
      <c r="B17" s="51"/>
      <c r="C17" s="51"/>
      <c r="D17" s="51"/>
      <c r="E17" s="51"/>
      <c r="F17" s="51"/>
      <c r="G17" s="51"/>
      <c r="H17" s="51"/>
      <c r="I17" s="51"/>
      <c r="J17" s="51"/>
      <c r="K17" s="51"/>
      <c r="L17" s="51"/>
      <c r="M17" s="51"/>
      <c r="N17" s="51"/>
      <c r="O17" s="51"/>
      <c r="P17" s="51"/>
      <c r="Q17" s="51"/>
      <c r="R17" s="51"/>
      <c r="S17" s="51"/>
      <c r="T17" s="51"/>
      <c r="U17" s="51"/>
      <c r="V17" s="52"/>
    </row>
    <row r="18" spans="1:22" ht="19.5" customHeight="1">
      <c r="A18" s="43" t="s">
        <v>27</v>
      </c>
      <c r="B18" s="28" t="s">
        <v>34</v>
      </c>
      <c r="C18" s="28" t="s">
        <v>35</v>
      </c>
      <c r="D18" s="28" t="s">
        <v>33</v>
      </c>
      <c r="E18" s="28" t="s">
        <v>40</v>
      </c>
      <c r="F18" s="28" t="s">
        <v>39</v>
      </c>
      <c r="G18" s="45" t="s">
        <v>32</v>
      </c>
      <c r="H18" s="26"/>
      <c r="I18" s="26"/>
      <c r="J18" s="27"/>
      <c r="K18" s="25" t="s">
        <v>36</v>
      </c>
      <c r="L18" s="26"/>
      <c r="M18" s="26"/>
      <c r="N18" s="27"/>
      <c r="O18" s="25" t="s">
        <v>37</v>
      </c>
      <c r="P18" s="26"/>
      <c r="Q18" s="26"/>
      <c r="R18" s="27"/>
      <c r="S18" s="25" t="s">
        <v>38</v>
      </c>
      <c r="T18" s="26"/>
      <c r="U18" s="26"/>
      <c r="V18" s="27"/>
    </row>
    <row r="19" spans="1:22" ht="19.5" customHeight="1">
      <c r="A19" s="44"/>
      <c r="B19" s="30"/>
      <c r="C19" s="30"/>
      <c r="D19" s="30"/>
      <c r="E19" s="30"/>
      <c r="F19" s="30"/>
      <c r="G19" s="14" t="s">
        <v>28</v>
      </c>
      <c r="H19" s="14" t="s">
        <v>29</v>
      </c>
      <c r="I19" s="14" t="s">
        <v>30</v>
      </c>
      <c r="J19" s="15" t="s">
        <v>31</v>
      </c>
      <c r="K19" s="14" t="s">
        <v>28</v>
      </c>
      <c r="L19" s="14" t="s">
        <v>29</v>
      </c>
      <c r="M19" s="14" t="s">
        <v>30</v>
      </c>
      <c r="N19" s="15" t="s">
        <v>31</v>
      </c>
      <c r="O19" s="14" t="s">
        <v>28</v>
      </c>
      <c r="P19" s="14" t="s">
        <v>29</v>
      </c>
      <c r="Q19" s="14" t="s">
        <v>30</v>
      </c>
      <c r="R19" s="15" t="s">
        <v>31</v>
      </c>
      <c r="S19" s="14" t="s">
        <v>28</v>
      </c>
      <c r="T19" s="14" t="s">
        <v>29</v>
      </c>
      <c r="U19" s="14" t="s">
        <v>30</v>
      </c>
      <c r="V19" s="15" t="s">
        <v>31</v>
      </c>
    </row>
    <row r="20" spans="1:22" s="1" customFormat="1" ht="12.75">
      <c r="A20" s="12" t="s">
        <v>41</v>
      </c>
      <c r="B20" s="12">
        <f aca="true" t="shared" si="0" ref="B20:V20">B21+B24+B31+B36+B43</f>
        <v>144</v>
      </c>
      <c r="C20" s="12">
        <f t="shared" si="0"/>
        <v>144</v>
      </c>
      <c r="D20" s="12">
        <f t="shared" si="0"/>
        <v>51</v>
      </c>
      <c r="E20" s="12">
        <f t="shared" si="0"/>
        <v>51</v>
      </c>
      <c r="F20" s="12">
        <f t="shared" si="0"/>
        <v>144</v>
      </c>
      <c r="G20" s="13">
        <f t="shared" si="0"/>
        <v>4776</v>
      </c>
      <c r="H20" s="13">
        <f t="shared" si="0"/>
        <v>597</v>
      </c>
      <c r="I20" s="13">
        <f t="shared" si="0"/>
        <v>119.39999999999999</v>
      </c>
      <c r="J20" s="13">
        <f t="shared" si="0"/>
        <v>27.553846153846152</v>
      </c>
      <c r="K20" s="13">
        <f t="shared" si="0"/>
        <v>2388</v>
      </c>
      <c r="L20" s="13">
        <f t="shared" si="0"/>
        <v>298.5</v>
      </c>
      <c r="M20" s="13">
        <f t="shared" si="0"/>
        <v>59.699999999999996</v>
      </c>
      <c r="N20" s="13">
        <f t="shared" si="0"/>
        <v>13.776923076923076</v>
      </c>
      <c r="O20" s="13">
        <f t="shared" si="0"/>
        <v>1194</v>
      </c>
      <c r="P20" s="13">
        <f t="shared" si="0"/>
        <v>149.25</v>
      </c>
      <c r="Q20" s="13">
        <f t="shared" si="0"/>
        <v>29.849999999999998</v>
      </c>
      <c r="R20" s="13">
        <f t="shared" si="0"/>
        <v>6.888461538461538</v>
      </c>
      <c r="S20" s="13">
        <f t="shared" si="0"/>
        <v>2786</v>
      </c>
      <c r="T20" s="13">
        <f t="shared" si="0"/>
        <v>348.25</v>
      </c>
      <c r="U20" s="13">
        <f t="shared" si="0"/>
        <v>43.53125</v>
      </c>
      <c r="V20" s="13">
        <f t="shared" si="0"/>
        <v>10.045673076923077</v>
      </c>
    </row>
    <row r="21" spans="1:22" s="1" customFormat="1" ht="12.75">
      <c r="A21" s="8" t="s">
        <v>0</v>
      </c>
      <c r="B21" s="8">
        <f aca="true" t="shared" si="1" ref="B21:V21">SUM(B22:B23)</f>
        <v>21</v>
      </c>
      <c r="C21" s="8">
        <f t="shared" si="1"/>
        <v>21</v>
      </c>
      <c r="D21" s="8">
        <f t="shared" si="1"/>
        <v>5</v>
      </c>
      <c r="E21" s="8">
        <f t="shared" si="1"/>
        <v>5</v>
      </c>
      <c r="F21" s="8">
        <f t="shared" si="1"/>
        <v>21</v>
      </c>
      <c r="G21" s="9">
        <f t="shared" si="1"/>
        <v>501.5</v>
      </c>
      <c r="H21" s="9">
        <f t="shared" si="1"/>
        <v>62.6875</v>
      </c>
      <c r="I21" s="9">
        <f t="shared" si="1"/>
        <v>12.5375</v>
      </c>
      <c r="J21" s="9">
        <f t="shared" si="1"/>
        <v>2.893269230769231</v>
      </c>
      <c r="K21" s="9">
        <f t="shared" si="1"/>
        <v>250.75</v>
      </c>
      <c r="L21" s="9">
        <f t="shared" si="1"/>
        <v>31.34375</v>
      </c>
      <c r="M21" s="9">
        <f t="shared" si="1"/>
        <v>6.26875</v>
      </c>
      <c r="N21" s="9">
        <f t="shared" si="1"/>
        <v>1.4466346153846155</v>
      </c>
      <c r="O21" s="9">
        <f t="shared" si="1"/>
        <v>125.375</v>
      </c>
      <c r="P21" s="9">
        <f t="shared" si="1"/>
        <v>15.671875</v>
      </c>
      <c r="Q21" s="9">
        <f t="shared" si="1"/>
        <v>3.134375</v>
      </c>
      <c r="R21" s="9">
        <f t="shared" si="1"/>
        <v>0.7233173076923077</v>
      </c>
      <c r="S21" s="9">
        <f t="shared" si="1"/>
        <v>292.5416666666667</v>
      </c>
      <c r="T21" s="9">
        <f t="shared" si="1"/>
        <v>36.567708333333336</v>
      </c>
      <c r="U21" s="9">
        <f t="shared" si="1"/>
        <v>4.570963541666667</v>
      </c>
      <c r="V21" s="9">
        <f t="shared" si="1"/>
        <v>1.0548377403846154</v>
      </c>
    </row>
    <row r="22" spans="1:22" ht="12.75">
      <c r="A22" s="6" t="s">
        <v>5</v>
      </c>
      <c r="B22" s="7">
        <v>6</v>
      </c>
      <c r="C22" s="7">
        <v>6</v>
      </c>
      <c r="D22" s="7">
        <v>1</v>
      </c>
      <c r="E22" s="7">
        <v>1</v>
      </c>
      <c r="F22" s="7">
        <v>6</v>
      </c>
      <c r="G22" s="10">
        <f>$B22*J$4+$C22*J$5+$D22*J$6+$E22*J$7*$J$9+$F22*J$8*$J$9</f>
        <v>109</v>
      </c>
      <c r="H22" s="10">
        <f>G22/8</f>
        <v>13.625</v>
      </c>
      <c r="I22" s="10">
        <f>H22/5</f>
        <v>2.725</v>
      </c>
      <c r="J22" s="10">
        <f>I22/(52/12)</f>
        <v>0.6288461538461539</v>
      </c>
      <c r="K22" s="11">
        <f>$B22*M$4+$C22*M$5+$D22*M$6+$E22*M$7*$J$9+$F22*M$8*$J$9</f>
        <v>54.5</v>
      </c>
      <c r="L22" s="11">
        <f>K22/8</f>
        <v>6.8125</v>
      </c>
      <c r="M22" s="11">
        <f>L22/5</f>
        <v>1.3625</v>
      </c>
      <c r="N22" s="11">
        <f>M22/(52/12)</f>
        <v>0.31442307692307697</v>
      </c>
      <c r="O22" s="10">
        <f>$B22*P$4+$C22*P$5+$D22*P$6+$E22*P$7*$J$9+$F22*P$8*$J$9</f>
        <v>27.25</v>
      </c>
      <c r="P22" s="10">
        <f>O22/8</f>
        <v>3.40625</v>
      </c>
      <c r="Q22" s="10">
        <f>P22/5</f>
        <v>0.68125</v>
      </c>
      <c r="R22" s="10">
        <f>Q22/(52/12)</f>
        <v>0.15721153846153849</v>
      </c>
      <c r="S22" s="11">
        <f>(G22+K22+O22)/3</f>
        <v>63.583333333333336</v>
      </c>
      <c r="T22" s="11">
        <f>S22/8</f>
        <v>7.947916666666667</v>
      </c>
      <c r="U22" s="11">
        <f>T22/8</f>
        <v>0.9934895833333334</v>
      </c>
      <c r="V22" s="11">
        <f>U22/(52/12)</f>
        <v>0.22926682692307696</v>
      </c>
    </row>
    <row r="23" spans="1:22" ht="12.75">
      <c r="A23" s="6" t="s">
        <v>6</v>
      </c>
      <c r="B23" s="7">
        <v>15</v>
      </c>
      <c r="C23" s="7">
        <v>15</v>
      </c>
      <c r="D23" s="7">
        <v>4</v>
      </c>
      <c r="E23" s="7">
        <v>4</v>
      </c>
      <c r="F23" s="7">
        <v>15</v>
      </c>
      <c r="G23" s="10">
        <f>$B23*J$4+$C23*J$5+$D23*J$6+$E23*J$7*$J$9+$F23*J$8*$J$9</f>
        <v>392.5</v>
      </c>
      <c r="H23" s="10">
        <f>G23/8</f>
        <v>49.0625</v>
      </c>
      <c r="I23" s="10">
        <f>H23/5</f>
        <v>9.8125</v>
      </c>
      <c r="J23" s="10">
        <f>I23/(52/12)</f>
        <v>2.264423076923077</v>
      </c>
      <c r="K23" s="11">
        <f>$B23*M$4+$C23*M$5+$D23*M$6+$E23*M$7*$J$9+$F23*M$8*$J$9</f>
        <v>196.25</v>
      </c>
      <c r="L23" s="11">
        <f>K23/8</f>
        <v>24.53125</v>
      </c>
      <c r="M23" s="11">
        <f>L23/5</f>
        <v>4.90625</v>
      </c>
      <c r="N23" s="11">
        <f>M23/(52/12)</f>
        <v>1.1322115384615385</v>
      </c>
      <c r="O23" s="10">
        <f>$B23*P$4+$C23*P$5+$D23*P$6+$E23*P$7*$J$9+$F23*P$8*$J$9</f>
        <v>98.125</v>
      </c>
      <c r="P23" s="10">
        <f>O23/8</f>
        <v>12.265625</v>
      </c>
      <c r="Q23" s="10">
        <f>P23/5</f>
        <v>2.453125</v>
      </c>
      <c r="R23" s="10">
        <f>Q23/(52/12)</f>
        <v>0.5661057692307693</v>
      </c>
      <c r="S23" s="11">
        <f>(G23+K23+O23)/3</f>
        <v>228.95833333333334</v>
      </c>
      <c r="T23" s="11">
        <f>S23/8</f>
        <v>28.619791666666668</v>
      </c>
      <c r="U23" s="11">
        <f>T23/8</f>
        <v>3.5774739583333335</v>
      </c>
      <c r="V23" s="11">
        <f>U23/(52/12)</f>
        <v>0.8255709134615385</v>
      </c>
    </row>
    <row r="24" spans="1:22" s="1" customFormat="1" ht="12.75">
      <c r="A24" s="8" t="s">
        <v>1</v>
      </c>
      <c r="B24" s="8">
        <f aca="true" t="shared" si="2" ref="B24:V24">SUM(B25:B30)</f>
        <v>30</v>
      </c>
      <c r="C24" s="8">
        <f t="shared" si="2"/>
        <v>30</v>
      </c>
      <c r="D24" s="8">
        <f t="shared" si="2"/>
        <v>11</v>
      </c>
      <c r="E24" s="8">
        <f t="shared" si="2"/>
        <v>11</v>
      </c>
      <c r="F24" s="8">
        <f t="shared" si="2"/>
        <v>30</v>
      </c>
      <c r="G24" s="9">
        <f t="shared" si="2"/>
        <v>1025</v>
      </c>
      <c r="H24" s="9">
        <f t="shared" si="2"/>
        <v>128.125</v>
      </c>
      <c r="I24" s="9">
        <f t="shared" si="2"/>
        <v>25.625</v>
      </c>
      <c r="J24" s="9">
        <f t="shared" si="2"/>
        <v>5.913461538461538</v>
      </c>
      <c r="K24" s="9">
        <f t="shared" si="2"/>
        <v>512.5</v>
      </c>
      <c r="L24" s="9">
        <f t="shared" si="2"/>
        <v>64.0625</v>
      </c>
      <c r="M24" s="9">
        <f t="shared" si="2"/>
        <v>12.8125</v>
      </c>
      <c r="N24" s="9">
        <f t="shared" si="2"/>
        <v>2.956730769230769</v>
      </c>
      <c r="O24" s="9">
        <f t="shared" si="2"/>
        <v>256.25</v>
      </c>
      <c r="P24" s="9">
        <f t="shared" si="2"/>
        <v>32.03125</v>
      </c>
      <c r="Q24" s="9">
        <f t="shared" si="2"/>
        <v>6.40625</v>
      </c>
      <c r="R24" s="9">
        <f t="shared" si="2"/>
        <v>1.4783653846153846</v>
      </c>
      <c r="S24" s="9">
        <f t="shared" si="2"/>
        <v>597.9166666666666</v>
      </c>
      <c r="T24" s="9">
        <f t="shared" si="2"/>
        <v>74.73958333333333</v>
      </c>
      <c r="U24" s="9">
        <f t="shared" si="2"/>
        <v>9.342447916666666</v>
      </c>
      <c r="V24" s="9">
        <f t="shared" si="2"/>
        <v>2.155949519230769</v>
      </c>
    </row>
    <row r="25" spans="1:22" ht="12.75">
      <c r="A25" s="6" t="s">
        <v>7</v>
      </c>
      <c r="B25" s="7">
        <v>5</v>
      </c>
      <c r="C25" s="7">
        <v>5</v>
      </c>
      <c r="D25" s="7">
        <v>1</v>
      </c>
      <c r="E25" s="7">
        <v>1</v>
      </c>
      <c r="F25" s="7">
        <v>5</v>
      </c>
      <c r="G25" s="10">
        <f aca="true" t="shared" si="3" ref="G25:G30">$B25*J$4+$C25*J$5+$D25*J$6+$E25*J$7*$J$9+$F25*J$8*$J$9</f>
        <v>104.16666666666666</v>
      </c>
      <c r="H25" s="10">
        <f aca="true" t="shared" si="4" ref="H25:H30">G25/8</f>
        <v>13.020833333333332</v>
      </c>
      <c r="I25" s="10">
        <f aca="true" t="shared" si="5" ref="I25:I30">H25/5</f>
        <v>2.6041666666666665</v>
      </c>
      <c r="J25" s="10">
        <f aca="true" t="shared" si="6" ref="J25:J30">I25/(52/12)</f>
        <v>0.6009615384615384</v>
      </c>
      <c r="K25" s="11">
        <f aca="true" t="shared" si="7" ref="K25:K30">$B25*M$4+$C25*M$5+$D25*M$6+$E25*M$7*$J$9+$F25*M$8*$J$9</f>
        <v>52.08333333333333</v>
      </c>
      <c r="L25" s="11">
        <f aca="true" t="shared" si="8" ref="L25:L30">K25/8</f>
        <v>6.510416666666666</v>
      </c>
      <c r="M25" s="11">
        <f aca="true" t="shared" si="9" ref="M25:M30">L25/5</f>
        <v>1.3020833333333333</v>
      </c>
      <c r="N25" s="11">
        <f aca="true" t="shared" si="10" ref="N25:N30">M25/(52/12)</f>
        <v>0.3004807692307692</v>
      </c>
      <c r="O25" s="10">
        <f aca="true" t="shared" si="11" ref="O25:O30">$B25*P$4+$C25*P$5+$D25*P$6+$E25*P$7*$J$9+$F25*P$8*$J$9</f>
        <v>26.041666666666664</v>
      </c>
      <c r="P25" s="10">
        <f aca="true" t="shared" si="12" ref="P25:P30">O25/8</f>
        <v>3.255208333333333</v>
      </c>
      <c r="Q25" s="10">
        <f aca="true" t="shared" si="13" ref="Q25:Q30">P25/5</f>
        <v>0.6510416666666666</v>
      </c>
      <c r="R25" s="10">
        <f aca="true" t="shared" si="14" ref="R25:R30">Q25/(52/12)</f>
        <v>0.1502403846153846</v>
      </c>
      <c r="S25" s="11">
        <f aca="true" t="shared" si="15" ref="S25:S30">(G25+K25+O25)/3</f>
        <v>60.763888888888886</v>
      </c>
      <c r="T25" s="11">
        <f aca="true" t="shared" si="16" ref="T25:U30">S25/8</f>
        <v>7.595486111111111</v>
      </c>
      <c r="U25" s="11">
        <f t="shared" si="16"/>
        <v>0.9494357638888888</v>
      </c>
      <c r="V25" s="11">
        <f aca="true" t="shared" si="17" ref="V25:V30">U25/(52/12)</f>
        <v>0.2191005608974359</v>
      </c>
    </row>
    <row r="26" spans="1:22" ht="12.75">
      <c r="A26" s="6" t="s">
        <v>8</v>
      </c>
      <c r="B26" s="7">
        <v>1</v>
      </c>
      <c r="C26" s="7">
        <v>1</v>
      </c>
      <c r="D26" s="7">
        <v>1</v>
      </c>
      <c r="E26" s="7">
        <v>1</v>
      </c>
      <c r="F26" s="7">
        <v>1</v>
      </c>
      <c r="G26" s="10">
        <f t="shared" si="3"/>
        <v>84.83333333333333</v>
      </c>
      <c r="H26" s="10">
        <f t="shared" si="4"/>
        <v>10.604166666666666</v>
      </c>
      <c r="I26" s="10">
        <f t="shared" si="5"/>
        <v>2.120833333333333</v>
      </c>
      <c r="J26" s="10">
        <f t="shared" si="6"/>
        <v>0.4894230769230769</v>
      </c>
      <c r="K26" s="11">
        <f t="shared" si="7"/>
        <v>42.416666666666664</v>
      </c>
      <c r="L26" s="11">
        <f t="shared" si="8"/>
        <v>5.302083333333333</v>
      </c>
      <c r="M26" s="11">
        <f t="shared" si="9"/>
        <v>1.0604166666666666</v>
      </c>
      <c r="N26" s="11">
        <f t="shared" si="10"/>
        <v>0.24471153846153845</v>
      </c>
      <c r="O26" s="10">
        <f t="shared" si="11"/>
        <v>21.208333333333332</v>
      </c>
      <c r="P26" s="10">
        <f t="shared" si="12"/>
        <v>2.6510416666666665</v>
      </c>
      <c r="Q26" s="10">
        <f t="shared" si="13"/>
        <v>0.5302083333333333</v>
      </c>
      <c r="R26" s="10">
        <f t="shared" si="14"/>
        <v>0.12235576923076923</v>
      </c>
      <c r="S26" s="11">
        <f t="shared" si="15"/>
        <v>49.486111111111114</v>
      </c>
      <c r="T26" s="11">
        <f t="shared" si="16"/>
        <v>6.185763888888889</v>
      </c>
      <c r="U26" s="11">
        <f t="shared" si="16"/>
        <v>0.7732204861111112</v>
      </c>
      <c r="V26" s="11">
        <f t="shared" si="17"/>
        <v>0.1784354967948718</v>
      </c>
    </row>
    <row r="27" spans="1:22" ht="12.75">
      <c r="A27" s="6" t="s">
        <v>9</v>
      </c>
      <c r="B27" s="7">
        <v>5</v>
      </c>
      <c r="C27" s="7">
        <v>5</v>
      </c>
      <c r="D27" s="7">
        <v>1</v>
      </c>
      <c r="E27" s="7">
        <v>1</v>
      </c>
      <c r="F27" s="7">
        <v>5</v>
      </c>
      <c r="G27" s="10">
        <f t="shared" si="3"/>
        <v>104.16666666666666</v>
      </c>
      <c r="H27" s="10">
        <f t="shared" si="4"/>
        <v>13.020833333333332</v>
      </c>
      <c r="I27" s="10">
        <f t="shared" si="5"/>
        <v>2.6041666666666665</v>
      </c>
      <c r="J27" s="10">
        <f t="shared" si="6"/>
        <v>0.6009615384615384</v>
      </c>
      <c r="K27" s="11">
        <f t="shared" si="7"/>
        <v>52.08333333333333</v>
      </c>
      <c r="L27" s="11">
        <f t="shared" si="8"/>
        <v>6.510416666666666</v>
      </c>
      <c r="M27" s="11">
        <f t="shared" si="9"/>
        <v>1.3020833333333333</v>
      </c>
      <c r="N27" s="11">
        <f t="shared" si="10"/>
        <v>0.3004807692307692</v>
      </c>
      <c r="O27" s="10">
        <f t="shared" si="11"/>
        <v>26.041666666666664</v>
      </c>
      <c r="P27" s="10">
        <f t="shared" si="12"/>
        <v>3.255208333333333</v>
      </c>
      <c r="Q27" s="10">
        <f t="shared" si="13"/>
        <v>0.6510416666666666</v>
      </c>
      <c r="R27" s="10">
        <f t="shared" si="14"/>
        <v>0.1502403846153846</v>
      </c>
      <c r="S27" s="11">
        <f t="shared" si="15"/>
        <v>60.763888888888886</v>
      </c>
      <c r="T27" s="11">
        <f t="shared" si="16"/>
        <v>7.595486111111111</v>
      </c>
      <c r="U27" s="11">
        <f t="shared" si="16"/>
        <v>0.9494357638888888</v>
      </c>
      <c r="V27" s="11">
        <f t="shared" si="17"/>
        <v>0.2191005608974359</v>
      </c>
    </row>
    <row r="28" spans="1:22" ht="12.75">
      <c r="A28" s="6" t="s">
        <v>10</v>
      </c>
      <c r="B28" s="7">
        <v>3</v>
      </c>
      <c r="C28" s="7">
        <v>3</v>
      </c>
      <c r="D28" s="7">
        <v>2</v>
      </c>
      <c r="E28" s="7">
        <v>2</v>
      </c>
      <c r="F28" s="7">
        <v>3</v>
      </c>
      <c r="G28" s="10">
        <f t="shared" si="3"/>
        <v>174.5</v>
      </c>
      <c r="H28" s="10">
        <f t="shared" si="4"/>
        <v>21.8125</v>
      </c>
      <c r="I28" s="10">
        <f t="shared" si="5"/>
        <v>4.3625</v>
      </c>
      <c r="J28" s="10">
        <f t="shared" si="6"/>
        <v>1.0067307692307692</v>
      </c>
      <c r="K28" s="11">
        <f t="shared" si="7"/>
        <v>87.25</v>
      </c>
      <c r="L28" s="11">
        <f t="shared" si="8"/>
        <v>10.90625</v>
      </c>
      <c r="M28" s="11">
        <f t="shared" si="9"/>
        <v>2.18125</v>
      </c>
      <c r="N28" s="11">
        <f t="shared" si="10"/>
        <v>0.5033653846153846</v>
      </c>
      <c r="O28" s="10">
        <f t="shared" si="11"/>
        <v>43.625</v>
      </c>
      <c r="P28" s="10">
        <f t="shared" si="12"/>
        <v>5.453125</v>
      </c>
      <c r="Q28" s="10">
        <f t="shared" si="13"/>
        <v>1.090625</v>
      </c>
      <c r="R28" s="10">
        <f t="shared" si="14"/>
        <v>0.2516826923076923</v>
      </c>
      <c r="S28" s="11">
        <f t="shared" si="15"/>
        <v>101.79166666666667</v>
      </c>
      <c r="T28" s="11">
        <f t="shared" si="16"/>
        <v>12.723958333333334</v>
      </c>
      <c r="U28" s="11">
        <f t="shared" si="16"/>
        <v>1.5904947916666667</v>
      </c>
      <c r="V28" s="11">
        <f t="shared" si="17"/>
        <v>0.36703725961538464</v>
      </c>
    </row>
    <row r="29" spans="1:22" ht="12.75">
      <c r="A29" s="6" t="s">
        <v>11</v>
      </c>
      <c r="B29" s="7">
        <v>5</v>
      </c>
      <c r="C29" s="7">
        <v>5</v>
      </c>
      <c r="D29" s="7">
        <v>3</v>
      </c>
      <c r="E29" s="7">
        <v>3</v>
      </c>
      <c r="F29" s="7">
        <v>5</v>
      </c>
      <c r="G29" s="10">
        <f t="shared" si="3"/>
        <v>264.16666666666663</v>
      </c>
      <c r="H29" s="10">
        <f t="shared" si="4"/>
        <v>33.02083333333333</v>
      </c>
      <c r="I29" s="10">
        <f t="shared" si="5"/>
        <v>6.604166666666666</v>
      </c>
      <c r="J29" s="10">
        <f t="shared" si="6"/>
        <v>1.5240384615384615</v>
      </c>
      <c r="K29" s="11">
        <f t="shared" si="7"/>
        <v>132.08333333333331</v>
      </c>
      <c r="L29" s="11">
        <f t="shared" si="8"/>
        <v>16.510416666666664</v>
      </c>
      <c r="M29" s="11">
        <f t="shared" si="9"/>
        <v>3.302083333333333</v>
      </c>
      <c r="N29" s="11">
        <f t="shared" si="10"/>
        <v>0.7620192307692307</v>
      </c>
      <c r="O29" s="10">
        <f t="shared" si="11"/>
        <v>66.04166666666666</v>
      </c>
      <c r="P29" s="10">
        <f t="shared" si="12"/>
        <v>8.255208333333332</v>
      </c>
      <c r="Q29" s="10">
        <f t="shared" si="13"/>
        <v>1.6510416666666665</v>
      </c>
      <c r="R29" s="10">
        <f t="shared" si="14"/>
        <v>0.38100961538461536</v>
      </c>
      <c r="S29" s="11">
        <f t="shared" si="15"/>
        <v>154.0972222222222</v>
      </c>
      <c r="T29" s="11">
        <f t="shared" si="16"/>
        <v>19.262152777777775</v>
      </c>
      <c r="U29" s="11">
        <f t="shared" si="16"/>
        <v>2.407769097222222</v>
      </c>
      <c r="V29" s="11">
        <f t="shared" si="17"/>
        <v>0.5556390224358974</v>
      </c>
    </row>
    <row r="30" spans="1:22" ht="12.75">
      <c r="A30" s="6" t="s">
        <v>12</v>
      </c>
      <c r="B30" s="7">
        <v>11</v>
      </c>
      <c r="C30" s="7">
        <v>11</v>
      </c>
      <c r="D30" s="7">
        <v>3</v>
      </c>
      <c r="E30" s="7">
        <v>3</v>
      </c>
      <c r="F30" s="7">
        <v>11</v>
      </c>
      <c r="G30" s="10">
        <f t="shared" si="3"/>
        <v>293.1666666666667</v>
      </c>
      <c r="H30" s="10">
        <f t="shared" si="4"/>
        <v>36.645833333333336</v>
      </c>
      <c r="I30" s="10">
        <f t="shared" si="5"/>
        <v>7.3291666666666675</v>
      </c>
      <c r="J30" s="10">
        <f t="shared" si="6"/>
        <v>1.691346153846154</v>
      </c>
      <c r="K30" s="11">
        <f t="shared" si="7"/>
        <v>146.58333333333334</v>
      </c>
      <c r="L30" s="11">
        <f t="shared" si="8"/>
        <v>18.322916666666668</v>
      </c>
      <c r="M30" s="11">
        <f t="shared" si="9"/>
        <v>3.6645833333333337</v>
      </c>
      <c r="N30" s="11">
        <f t="shared" si="10"/>
        <v>0.845673076923077</v>
      </c>
      <c r="O30" s="10">
        <f t="shared" si="11"/>
        <v>73.29166666666667</v>
      </c>
      <c r="P30" s="10">
        <f t="shared" si="12"/>
        <v>9.161458333333334</v>
      </c>
      <c r="Q30" s="10">
        <f t="shared" si="13"/>
        <v>1.8322916666666669</v>
      </c>
      <c r="R30" s="10">
        <f t="shared" si="14"/>
        <v>0.4228365384615385</v>
      </c>
      <c r="S30" s="11">
        <f t="shared" si="15"/>
        <v>171.01388888888889</v>
      </c>
      <c r="T30" s="11">
        <f t="shared" si="16"/>
        <v>21.37673611111111</v>
      </c>
      <c r="U30" s="11">
        <f t="shared" si="16"/>
        <v>2.672092013888889</v>
      </c>
      <c r="V30" s="11">
        <f t="shared" si="17"/>
        <v>0.6166366185897436</v>
      </c>
    </row>
    <row r="31" spans="1:22" s="1" customFormat="1" ht="12.75">
      <c r="A31" s="8" t="s">
        <v>2</v>
      </c>
      <c r="B31" s="8">
        <f aca="true" t="shared" si="18" ref="B31:V31">SUM(B32:B35)</f>
        <v>12</v>
      </c>
      <c r="C31" s="8">
        <f t="shared" si="18"/>
        <v>12</v>
      </c>
      <c r="D31" s="8">
        <f t="shared" si="18"/>
        <v>5</v>
      </c>
      <c r="E31" s="8">
        <f t="shared" si="18"/>
        <v>5</v>
      </c>
      <c r="F31" s="8">
        <f t="shared" si="18"/>
        <v>12</v>
      </c>
      <c r="G31" s="9">
        <f t="shared" si="18"/>
        <v>458</v>
      </c>
      <c r="H31" s="9">
        <f t="shared" si="18"/>
        <v>57.25</v>
      </c>
      <c r="I31" s="9">
        <f t="shared" si="18"/>
        <v>11.45</v>
      </c>
      <c r="J31" s="9">
        <f t="shared" si="18"/>
        <v>2.6423076923076922</v>
      </c>
      <c r="K31" s="9">
        <f t="shared" si="18"/>
        <v>229</v>
      </c>
      <c r="L31" s="9">
        <f t="shared" si="18"/>
        <v>28.625</v>
      </c>
      <c r="M31" s="9">
        <f t="shared" si="18"/>
        <v>5.725</v>
      </c>
      <c r="N31" s="9">
        <f t="shared" si="18"/>
        <v>1.3211538461538461</v>
      </c>
      <c r="O31" s="9">
        <f t="shared" si="18"/>
        <v>114.5</v>
      </c>
      <c r="P31" s="9">
        <f t="shared" si="18"/>
        <v>14.3125</v>
      </c>
      <c r="Q31" s="9">
        <f t="shared" si="18"/>
        <v>2.8625</v>
      </c>
      <c r="R31" s="9">
        <f t="shared" si="18"/>
        <v>0.6605769230769231</v>
      </c>
      <c r="S31" s="9">
        <f t="shared" si="18"/>
        <v>267.16666666666663</v>
      </c>
      <c r="T31" s="9">
        <f t="shared" si="18"/>
        <v>33.39583333333333</v>
      </c>
      <c r="U31" s="9">
        <f t="shared" si="18"/>
        <v>4.174479166666666</v>
      </c>
      <c r="V31" s="9">
        <f t="shared" si="18"/>
        <v>0.9633413461538461</v>
      </c>
    </row>
    <row r="32" spans="1:22" ht="12.75">
      <c r="A32" s="6" t="s">
        <v>13</v>
      </c>
      <c r="B32" s="7">
        <v>2</v>
      </c>
      <c r="C32" s="7">
        <v>2</v>
      </c>
      <c r="D32" s="7">
        <v>1</v>
      </c>
      <c r="E32" s="7">
        <v>1</v>
      </c>
      <c r="F32" s="7">
        <v>2</v>
      </c>
      <c r="G32" s="10">
        <f>$B32*J$4+$C32*J$5+$D32*J$6+$E32*J$7*$J$9+$F32*J$8*$J$9</f>
        <v>89.66666666666667</v>
      </c>
      <c r="H32" s="10">
        <f>G32/8</f>
        <v>11.208333333333334</v>
      </c>
      <c r="I32" s="10">
        <f>H32/5</f>
        <v>2.2416666666666667</v>
      </c>
      <c r="J32" s="10">
        <f>I32/(52/12)</f>
        <v>0.5173076923076924</v>
      </c>
      <c r="K32" s="11">
        <f>$B32*M$4+$C32*M$5+$D32*M$6+$E32*M$7*$J$9+$F32*M$8*$J$9</f>
        <v>44.833333333333336</v>
      </c>
      <c r="L32" s="11">
        <f>K32/8</f>
        <v>5.604166666666667</v>
      </c>
      <c r="M32" s="11">
        <f>L32/5</f>
        <v>1.1208333333333333</v>
      </c>
      <c r="N32" s="11">
        <f>M32/(52/12)</f>
        <v>0.2586538461538462</v>
      </c>
      <c r="O32" s="10">
        <f>$B32*P$4+$C32*P$5+$D32*P$6+$E32*P$7*$J$9+$F32*P$8*$J$9</f>
        <v>22.416666666666668</v>
      </c>
      <c r="P32" s="10">
        <f>O32/8</f>
        <v>2.8020833333333335</v>
      </c>
      <c r="Q32" s="10">
        <f>P32/5</f>
        <v>0.5604166666666667</v>
      </c>
      <c r="R32" s="10">
        <f>Q32/(52/12)</f>
        <v>0.1293269230769231</v>
      </c>
      <c r="S32" s="11">
        <f>(G32+K32+O32)/3</f>
        <v>52.30555555555555</v>
      </c>
      <c r="T32" s="11">
        <f aca="true" t="shared" si="19" ref="T32:U35">S32/8</f>
        <v>6.538194444444444</v>
      </c>
      <c r="U32" s="11">
        <f t="shared" si="19"/>
        <v>0.8172743055555555</v>
      </c>
      <c r="V32" s="11">
        <f>U32/(52/12)</f>
        <v>0.1886017628205128</v>
      </c>
    </row>
    <row r="33" spans="1:22" ht="12.75">
      <c r="A33" s="6" t="s">
        <v>14</v>
      </c>
      <c r="B33" s="7">
        <v>6</v>
      </c>
      <c r="C33" s="7">
        <v>6</v>
      </c>
      <c r="D33" s="7">
        <v>2</v>
      </c>
      <c r="E33" s="7">
        <v>2</v>
      </c>
      <c r="F33" s="7">
        <v>6</v>
      </c>
      <c r="G33" s="10">
        <f>$B33*J$4+$C33*J$5+$D33*J$6+$E33*J$7*$J$9+$F33*J$8*$J$9</f>
        <v>189</v>
      </c>
      <c r="H33" s="10">
        <f>G33/8</f>
        <v>23.625</v>
      </c>
      <c r="I33" s="10">
        <f>H33/5</f>
        <v>4.725</v>
      </c>
      <c r="J33" s="10">
        <f>I33/(52/12)</f>
        <v>1.0903846153846153</v>
      </c>
      <c r="K33" s="11">
        <f>$B33*M$4+$C33*M$5+$D33*M$6+$E33*M$7*$J$9+$F33*M$8*$J$9</f>
        <v>94.5</v>
      </c>
      <c r="L33" s="11">
        <f>K33/8</f>
        <v>11.8125</v>
      </c>
      <c r="M33" s="11">
        <f>L33/5</f>
        <v>2.3625</v>
      </c>
      <c r="N33" s="11">
        <f>M33/(52/12)</f>
        <v>0.5451923076923076</v>
      </c>
      <c r="O33" s="10">
        <f>$B33*P$4+$C33*P$5+$D33*P$6+$E33*P$7*$J$9+$F33*P$8*$J$9</f>
        <v>47.25</v>
      </c>
      <c r="P33" s="10">
        <f>O33/8</f>
        <v>5.90625</v>
      </c>
      <c r="Q33" s="10">
        <f>P33/5</f>
        <v>1.18125</v>
      </c>
      <c r="R33" s="10">
        <f>Q33/(52/12)</f>
        <v>0.2725961538461538</v>
      </c>
      <c r="S33" s="11">
        <f>(G33+K33+O33)/3</f>
        <v>110.25</v>
      </c>
      <c r="T33" s="11">
        <f t="shared" si="19"/>
        <v>13.78125</v>
      </c>
      <c r="U33" s="11">
        <f t="shared" si="19"/>
        <v>1.72265625</v>
      </c>
      <c r="V33" s="11">
        <f>U33/(52/12)</f>
        <v>0.3975360576923077</v>
      </c>
    </row>
    <row r="34" spans="1:22" ht="12.75">
      <c r="A34" s="6" t="s">
        <v>15</v>
      </c>
      <c r="B34" s="7">
        <v>3</v>
      </c>
      <c r="C34" s="7">
        <v>3</v>
      </c>
      <c r="D34" s="7">
        <v>1</v>
      </c>
      <c r="E34" s="7">
        <v>1</v>
      </c>
      <c r="F34" s="7">
        <v>3</v>
      </c>
      <c r="G34" s="10">
        <f>$B34*J$4+$C34*J$5+$D34*J$6+$E34*J$7*$J$9+$F34*J$8*$J$9</f>
        <v>94.5</v>
      </c>
      <c r="H34" s="10">
        <f>G34/8</f>
        <v>11.8125</v>
      </c>
      <c r="I34" s="10">
        <f>H34/5</f>
        <v>2.3625</v>
      </c>
      <c r="J34" s="10">
        <f>I34/(52/12)</f>
        <v>0.5451923076923076</v>
      </c>
      <c r="K34" s="11">
        <f>$B34*M$4+$C34*M$5+$D34*M$6+$E34*M$7*$J$9+$F34*M$8*$J$9</f>
        <v>47.25</v>
      </c>
      <c r="L34" s="11">
        <f>K34/8</f>
        <v>5.90625</v>
      </c>
      <c r="M34" s="11">
        <f>L34/5</f>
        <v>1.18125</v>
      </c>
      <c r="N34" s="11">
        <f>M34/(52/12)</f>
        <v>0.2725961538461538</v>
      </c>
      <c r="O34" s="10">
        <f>$B34*P$4+$C34*P$5+$D34*P$6+$E34*P$7*$J$9+$F34*P$8*$J$9</f>
        <v>23.625</v>
      </c>
      <c r="P34" s="10">
        <f>O34/8</f>
        <v>2.953125</v>
      </c>
      <c r="Q34" s="10">
        <f>P34/5</f>
        <v>0.590625</v>
      </c>
      <c r="R34" s="10">
        <f>Q34/(52/12)</f>
        <v>0.1362980769230769</v>
      </c>
      <c r="S34" s="11">
        <f>(G34+K34+O34)/3</f>
        <v>55.125</v>
      </c>
      <c r="T34" s="11">
        <f t="shared" si="19"/>
        <v>6.890625</v>
      </c>
      <c r="U34" s="11">
        <f t="shared" si="19"/>
        <v>0.861328125</v>
      </c>
      <c r="V34" s="11">
        <f>U34/(52/12)</f>
        <v>0.19876802884615385</v>
      </c>
    </row>
    <row r="35" spans="1:22" ht="12.75">
      <c r="A35" s="6" t="s">
        <v>16</v>
      </c>
      <c r="B35" s="7">
        <v>1</v>
      </c>
      <c r="C35" s="7">
        <v>1</v>
      </c>
      <c r="D35" s="7">
        <v>1</v>
      </c>
      <c r="E35" s="7">
        <v>1</v>
      </c>
      <c r="F35" s="7">
        <v>1</v>
      </c>
      <c r="G35" s="10">
        <f>$B35*J$4+$C35*J$5+$D35*J$6+$E35*J$7*$J$9+$F35*J$8*$J$9</f>
        <v>84.83333333333333</v>
      </c>
      <c r="H35" s="10">
        <f>G35/8</f>
        <v>10.604166666666666</v>
      </c>
      <c r="I35" s="10">
        <f>H35/5</f>
        <v>2.120833333333333</v>
      </c>
      <c r="J35" s="10">
        <f>I35/(52/12)</f>
        <v>0.4894230769230769</v>
      </c>
      <c r="K35" s="11">
        <f>$B35*M$4+$C35*M$5+$D35*M$6+$E35*M$7*$J$9+$F35*M$8*$J$9</f>
        <v>42.416666666666664</v>
      </c>
      <c r="L35" s="11">
        <f>K35/8</f>
        <v>5.302083333333333</v>
      </c>
      <c r="M35" s="11">
        <f>L35/5</f>
        <v>1.0604166666666666</v>
      </c>
      <c r="N35" s="11">
        <f>M35/(52/12)</f>
        <v>0.24471153846153845</v>
      </c>
      <c r="O35" s="10">
        <f>$B35*P$4+$C35*P$5+$D35*P$6+$E35*P$7*$J$9+$F35*P$8*$J$9</f>
        <v>21.208333333333332</v>
      </c>
      <c r="P35" s="10">
        <f>O35/8</f>
        <v>2.6510416666666665</v>
      </c>
      <c r="Q35" s="10">
        <f>P35/5</f>
        <v>0.5302083333333333</v>
      </c>
      <c r="R35" s="10">
        <f>Q35/(52/12)</f>
        <v>0.12235576923076923</v>
      </c>
      <c r="S35" s="11">
        <f>(G35+K35+O35)/3</f>
        <v>49.486111111111114</v>
      </c>
      <c r="T35" s="11">
        <f t="shared" si="19"/>
        <v>6.185763888888889</v>
      </c>
      <c r="U35" s="11">
        <f t="shared" si="19"/>
        <v>0.7732204861111112</v>
      </c>
      <c r="V35" s="11">
        <f>U35/(52/12)</f>
        <v>0.1784354967948718</v>
      </c>
    </row>
    <row r="36" spans="1:22" s="1" customFormat="1" ht="12.75">
      <c r="A36" s="8" t="s">
        <v>3</v>
      </c>
      <c r="B36" s="8">
        <f aca="true" t="shared" si="20" ref="B36:V36">SUM(B37:B42)</f>
        <v>54</v>
      </c>
      <c r="C36" s="8">
        <f t="shared" si="20"/>
        <v>54</v>
      </c>
      <c r="D36" s="8">
        <f t="shared" si="20"/>
        <v>20</v>
      </c>
      <c r="E36" s="8">
        <f t="shared" si="20"/>
        <v>20</v>
      </c>
      <c r="F36" s="8">
        <f t="shared" si="20"/>
        <v>54</v>
      </c>
      <c r="G36" s="9">
        <f t="shared" si="20"/>
        <v>1861</v>
      </c>
      <c r="H36" s="9">
        <f t="shared" si="20"/>
        <v>232.625</v>
      </c>
      <c r="I36" s="9">
        <f t="shared" si="20"/>
        <v>46.525</v>
      </c>
      <c r="J36" s="9">
        <f t="shared" si="20"/>
        <v>10.736538461538462</v>
      </c>
      <c r="K36" s="9">
        <f t="shared" si="20"/>
        <v>930.5</v>
      </c>
      <c r="L36" s="9">
        <f t="shared" si="20"/>
        <v>116.3125</v>
      </c>
      <c r="M36" s="9">
        <f t="shared" si="20"/>
        <v>23.2625</v>
      </c>
      <c r="N36" s="9">
        <f t="shared" si="20"/>
        <v>5.368269230769231</v>
      </c>
      <c r="O36" s="9">
        <f t="shared" si="20"/>
        <v>465.25</v>
      </c>
      <c r="P36" s="9">
        <f t="shared" si="20"/>
        <v>58.15625</v>
      </c>
      <c r="Q36" s="9">
        <f t="shared" si="20"/>
        <v>11.63125</v>
      </c>
      <c r="R36" s="9">
        <f t="shared" si="20"/>
        <v>2.6841346153846155</v>
      </c>
      <c r="S36" s="9">
        <f t="shared" si="20"/>
        <v>1085.5833333333333</v>
      </c>
      <c r="T36" s="9">
        <f t="shared" si="20"/>
        <v>135.69791666666666</v>
      </c>
      <c r="U36" s="9">
        <f t="shared" si="20"/>
        <v>16.962239583333332</v>
      </c>
      <c r="V36" s="9">
        <f t="shared" si="20"/>
        <v>3.914362980769231</v>
      </c>
    </row>
    <row r="37" spans="1:22" ht="12.75">
      <c r="A37" s="6" t="s">
        <v>17</v>
      </c>
      <c r="B37" s="7">
        <v>4</v>
      </c>
      <c r="C37" s="7">
        <v>4</v>
      </c>
      <c r="D37" s="7">
        <v>1</v>
      </c>
      <c r="E37" s="7">
        <v>1</v>
      </c>
      <c r="F37" s="7">
        <v>4</v>
      </c>
      <c r="G37" s="10">
        <f aca="true" t="shared" si="21" ref="G37:G42">$B37*J$4+$C37*J$5+$D37*J$6+$E37*J$7*$J$9+$F37*J$8*$J$9</f>
        <v>99.33333333333333</v>
      </c>
      <c r="H37" s="10">
        <f aca="true" t="shared" si="22" ref="H37:H42">G37/8</f>
        <v>12.416666666666666</v>
      </c>
      <c r="I37" s="10">
        <f aca="true" t="shared" si="23" ref="I37:I42">H37/5</f>
        <v>2.4833333333333334</v>
      </c>
      <c r="J37" s="10">
        <f aca="true" t="shared" si="24" ref="J37:J42">I37/(52/12)</f>
        <v>0.5730769230769232</v>
      </c>
      <c r="K37" s="11">
        <f aca="true" t="shared" si="25" ref="K37:K42">$B37*M$4+$C37*M$5+$D37*M$6+$E37*M$7*$J$9+$F37*M$8*$J$9</f>
        <v>49.666666666666664</v>
      </c>
      <c r="L37" s="11">
        <f aca="true" t="shared" si="26" ref="L37:L42">K37/8</f>
        <v>6.208333333333333</v>
      </c>
      <c r="M37" s="11">
        <f aca="true" t="shared" si="27" ref="M37:M42">L37/5</f>
        <v>1.2416666666666667</v>
      </c>
      <c r="N37" s="11">
        <f aca="true" t="shared" si="28" ref="N37:N42">M37/(52/12)</f>
        <v>0.2865384615384616</v>
      </c>
      <c r="O37" s="10">
        <f aca="true" t="shared" si="29" ref="O37:O42">$B37*P$4+$C37*P$5+$D37*P$6+$E37*P$7*$J$9+$F37*P$8*$J$9</f>
        <v>24.833333333333332</v>
      </c>
      <c r="P37" s="10">
        <f aca="true" t="shared" si="30" ref="P37:P42">O37/8</f>
        <v>3.1041666666666665</v>
      </c>
      <c r="Q37" s="10">
        <f aca="true" t="shared" si="31" ref="Q37:Q42">P37/5</f>
        <v>0.6208333333333333</v>
      </c>
      <c r="R37" s="10">
        <f aca="true" t="shared" si="32" ref="R37:R42">Q37/(52/12)</f>
        <v>0.1432692307692308</v>
      </c>
      <c r="S37" s="11">
        <f aca="true" t="shared" si="33" ref="S37:S42">(G37+K37+O37)/3</f>
        <v>57.94444444444445</v>
      </c>
      <c r="T37" s="11">
        <f aca="true" t="shared" si="34" ref="T37:U42">S37/8</f>
        <v>7.243055555555556</v>
      </c>
      <c r="U37" s="11">
        <f t="shared" si="34"/>
        <v>0.9053819444444445</v>
      </c>
      <c r="V37" s="11">
        <f aca="true" t="shared" si="35" ref="V37:V42">U37/(52/12)</f>
        <v>0.2089342948717949</v>
      </c>
    </row>
    <row r="38" spans="1:22" ht="12.75">
      <c r="A38" s="6" t="s">
        <v>18</v>
      </c>
      <c r="B38" s="7">
        <v>10</v>
      </c>
      <c r="C38" s="7">
        <v>10</v>
      </c>
      <c r="D38" s="7">
        <v>3</v>
      </c>
      <c r="E38" s="7">
        <v>3</v>
      </c>
      <c r="F38" s="7">
        <v>10</v>
      </c>
      <c r="G38" s="10">
        <f t="shared" si="21"/>
        <v>288.3333333333333</v>
      </c>
      <c r="H38" s="10">
        <f t="shared" si="22"/>
        <v>36.041666666666664</v>
      </c>
      <c r="I38" s="10">
        <f t="shared" si="23"/>
        <v>7.208333333333333</v>
      </c>
      <c r="J38" s="10">
        <f t="shared" si="24"/>
        <v>1.6634615384615385</v>
      </c>
      <c r="K38" s="11">
        <f t="shared" si="25"/>
        <v>144.16666666666666</v>
      </c>
      <c r="L38" s="11">
        <f t="shared" si="26"/>
        <v>18.020833333333332</v>
      </c>
      <c r="M38" s="11">
        <f t="shared" si="27"/>
        <v>3.6041666666666665</v>
      </c>
      <c r="N38" s="11">
        <f t="shared" si="28"/>
        <v>0.8317307692307693</v>
      </c>
      <c r="O38" s="10">
        <f t="shared" si="29"/>
        <v>72.08333333333333</v>
      </c>
      <c r="P38" s="10">
        <f t="shared" si="30"/>
        <v>9.010416666666666</v>
      </c>
      <c r="Q38" s="10">
        <f t="shared" si="31"/>
        <v>1.8020833333333333</v>
      </c>
      <c r="R38" s="10">
        <f t="shared" si="32"/>
        <v>0.41586538461538464</v>
      </c>
      <c r="S38" s="11">
        <f t="shared" si="33"/>
        <v>168.19444444444443</v>
      </c>
      <c r="T38" s="11">
        <f t="shared" si="34"/>
        <v>21.024305555555554</v>
      </c>
      <c r="U38" s="11">
        <f t="shared" si="34"/>
        <v>2.628038194444444</v>
      </c>
      <c r="V38" s="11">
        <f t="shared" si="35"/>
        <v>0.6064703525641025</v>
      </c>
    </row>
    <row r="39" spans="1:22" ht="12.75">
      <c r="A39" s="6" t="s">
        <v>19</v>
      </c>
      <c r="B39" s="7">
        <v>16</v>
      </c>
      <c r="C39" s="7">
        <v>16</v>
      </c>
      <c r="D39" s="7">
        <v>7</v>
      </c>
      <c r="E39" s="7">
        <v>7</v>
      </c>
      <c r="F39" s="7">
        <v>16</v>
      </c>
      <c r="G39" s="10">
        <f t="shared" si="21"/>
        <v>637.3333333333334</v>
      </c>
      <c r="H39" s="10">
        <f t="shared" si="22"/>
        <v>79.66666666666667</v>
      </c>
      <c r="I39" s="10">
        <f t="shared" si="23"/>
        <v>15.933333333333334</v>
      </c>
      <c r="J39" s="10">
        <f t="shared" si="24"/>
        <v>3.676923076923077</v>
      </c>
      <c r="K39" s="11">
        <f t="shared" si="25"/>
        <v>318.6666666666667</v>
      </c>
      <c r="L39" s="11">
        <f t="shared" si="26"/>
        <v>39.833333333333336</v>
      </c>
      <c r="M39" s="11">
        <f t="shared" si="27"/>
        <v>7.966666666666667</v>
      </c>
      <c r="N39" s="11">
        <f t="shared" si="28"/>
        <v>1.8384615384615386</v>
      </c>
      <c r="O39" s="10">
        <f t="shared" si="29"/>
        <v>159.33333333333334</v>
      </c>
      <c r="P39" s="10">
        <f t="shared" si="30"/>
        <v>19.916666666666668</v>
      </c>
      <c r="Q39" s="10">
        <f t="shared" si="31"/>
        <v>3.9833333333333334</v>
      </c>
      <c r="R39" s="10">
        <f t="shared" si="32"/>
        <v>0.9192307692307693</v>
      </c>
      <c r="S39" s="11">
        <f t="shared" si="33"/>
        <v>371.77777777777777</v>
      </c>
      <c r="T39" s="11">
        <f t="shared" si="34"/>
        <v>46.47222222222222</v>
      </c>
      <c r="U39" s="11">
        <f t="shared" si="34"/>
        <v>5.809027777777778</v>
      </c>
      <c r="V39" s="11">
        <f t="shared" si="35"/>
        <v>1.3405448717948718</v>
      </c>
    </row>
    <row r="40" spans="1:22" ht="12.75">
      <c r="A40" s="6" t="s">
        <v>20</v>
      </c>
      <c r="B40" s="7">
        <v>5</v>
      </c>
      <c r="C40" s="7">
        <v>5</v>
      </c>
      <c r="D40" s="7">
        <v>3</v>
      </c>
      <c r="E40" s="7">
        <v>3</v>
      </c>
      <c r="F40" s="7">
        <v>5</v>
      </c>
      <c r="G40" s="10">
        <f t="shared" si="21"/>
        <v>264.16666666666663</v>
      </c>
      <c r="H40" s="10">
        <f t="shared" si="22"/>
        <v>33.02083333333333</v>
      </c>
      <c r="I40" s="10">
        <f t="shared" si="23"/>
        <v>6.604166666666666</v>
      </c>
      <c r="J40" s="10">
        <f t="shared" si="24"/>
        <v>1.5240384615384615</v>
      </c>
      <c r="K40" s="11">
        <f t="shared" si="25"/>
        <v>132.08333333333331</v>
      </c>
      <c r="L40" s="11">
        <f t="shared" si="26"/>
        <v>16.510416666666664</v>
      </c>
      <c r="M40" s="11">
        <f t="shared" si="27"/>
        <v>3.302083333333333</v>
      </c>
      <c r="N40" s="11">
        <f t="shared" si="28"/>
        <v>0.7620192307692307</v>
      </c>
      <c r="O40" s="10">
        <f t="shared" si="29"/>
        <v>66.04166666666666</v>
      </c>
      <c r="P40" s="10">
        <f t="shared" si="30"/>
        <v>8.255208333333332</v>
      </c>
      <c r="Q40" s="10">
        <f t="shared" si="31"/>
        <v>1.6510416666666665</v>
      </c>
      <c r="R40" s="10">
        <f t="shared" si="32"/>
        <v>0.38100961538461536</v>
      </c>
      <c r="S40" s="11">
        <f t="shared" si="33"/>
        <v>154.0972222222222</v>
      </c>
      <c r="T40" s="11">
        <f t="shared" si="34"/>
        <v>19.262152777777775</v>
      </c>
      <c r="U40" s="11">
        <f t="shared" si="34"/>
        <v>2.407769097222222</v>
      </c>
      <c r="V40" s="11">
        <f t="shared" si="35"/>
        <v>0.5556390224358974</v>
      </c>
    </row>
    <row r="41" spans="1:22" ht="12.75">
      <c r="A41" s="6" t="s">
        <v>21</v>
      </c>
      <c r="B41" s="7">
        <v>14</v>
      </c>
      <c r="C41" s="7">
        <v>14</v>
      </c>
      <c r="D41" s="7">
        <v>5</v>
      </c>
      <c r="E41" s="7">
        <v>5</v>
      </c>
      <c r="F41" s="7">
        <v>14</v>
      </c>
      <c r="G41" s="10">
        <f t="shared" si="21"/>
        <v>467.6666666666667</v>
      </c>
      <c r="H41" s="10">
        <f t="shared" si="22"/>
        <v>58.458333333333336</v>
      </c>
      <c r="I41" s="10">
        <f t="shared" si="23"/>
        <v>11.691666666666666</v>
      </c>
      <c r="J41" s="10">
        <f t="shared" si="24"/>
        <v>2.6980769230769233</v>
      </c>
      <c r="K41" s="11">
        <f t="shared" si="25"/>
        <v>233.83333333333334</v>
      </c>
      <c r="L41" s="11">
        <f t="shared" si="26"/>
        <v>29.229166666666668</v>
      </c>
      <c r="M41" s="11">
        <f t="shared" si="27"/>
        <v>5.845833333333333</v>
      </c>
      <c r="N41" s="11">
        <f t="shared" si="28"/>
        <v>1.3490384615384616</v>
      </c>
      <c r="O41" s="10">
        <f t="shared" si="29"/>
        <v>116.91666666666667</v>
      </c>
      <c r="P41" s="10">
        <f t="shared" si="30"/>
        <v>14.614583333333334</v>
      </c>
      <c r="Q41" s="10">
        <f t="shared" si="31"/>
        <v>2.9229166666666666</v>
      </c>
      <c r="R41" s="10">
        <f t="shared" si="32"/>
        <v>0.6745192307692308</v>
      </c>
      <c r="S41" s="11">
        <f t="shared" si="33"/>
        <v>272.80555555555554</v>
      </c>
      <c r="T41" s="11">
        <f t="shared" si="34"/>
        <v>34.10069444444444</v>
      </c>
      <c r="U41" s="11">
        <f t="shared" si="34"/>
        <v>4.262586805555555</v>
      </c>
      <c r="V41" s="11">
        <f t="shared" si="35"/>
        <v>0.9836738782051282</v>
      </c>
    </row>
    <row r="42" spans="1:22" ht="12.75">
      <c r="A42" s="6" t="s">
        <v>22</v>
      </c>
      <c r="B42" s="7">
        <v>5</v>
      </c>
      <c r="C42" s="7">
        <v>5</v>
      </c>
      <c r="D42" s="7">
        <v>1</v>
      </c>
      <c r="E42" s="7">
        <v>1</v>
      </c>
      <c r="F42" s="7">
        <v>5</v>
      </c>
      <c r="G42" s="10">
        <f t="shared" si="21"/>
        <v>104.16666666666666</v>
      </c>
      <c r="H42" s="10">
        <f t="shared" si="22"/>
        <v>13.020833333333332</v>
      </c>
      <c r="I42" s="10">
        <f t="shared" si="23"/>
        <v>2.6041666666666665</v>
      </c>
      <c r="J42" s="10">
        <f t="shared" si="24"/>
        <v>0.6009615384615384</v>
      </c>
      <c r="K42" s="11">
        <f t="shared" si="25"/>
        <v>52.08333333333333</v>
      </c>
      <c r="L42" s="11">
        <f t="shared" si="26"/>
        <v>6.510416666666666</v>
      </c>
      <c r="M42" s="11">
        <f t="shared" si="27"/>
        <v>1.3020833333333333</v>
      </c>
      <c r="N42" s="11">
        <f t="shared" si="28"/>
        <v>0.3004807692307692</v>
      </c>
      <c r="O42" s="10">
        <f t="shared" si="29"/>
        <v>26.041666666666664</v>
      </c>
      <c r="P42" s="10">
        <f t="shared" si="30"/>
        <v>3.255208333333333</v>
      </c>
      <c r="Q42" s="10">
        <f t="shared" si="31"/>
        <v>0.6510416666666666</v>
      </c>
      <c r="R42" s="10">
        <f t="shared" si="32"/>
        <v>0.1502403846153846</v>
      </c>
      <c r="S42" s="11">
        <f t="shared" si="33"/>
        <v>60.763888888888886</v>
      </c>
      <c r="T42" s="11">
        <f t="shared" si="34"/>
        <v>7.595486111111111</v>
      </c>
      <c r="U42" s="11">
        <f t="shared" si="34"/>
        <v>0.9494357638888888</v>
      </c>
      <c r="V42" s="11">
        <f t="shared" si="35"/>
        <v>0.2191005608974359</v>
      </c>
    </row>
    <row r="43" spans="1:22" s="1" customFormat="1" ht="12.75">
      <c r="A43" s="8" t="s">
        <v>4</v>
      </c>
      <c r="B43" s="8">
        <f aca="true" t="shared" si="36" ref="B43:V43">SUM(B44:B48)</f>
        <v>27</v>
      </c>
      <c r="C43" s="8">
        <f t="shared" si="36"/>
        <v>27</v>
      </c>
      <c r="D43" s="8">
        <f t="shared" si="36"/>
        <v>10</v>
      </c>
      <c r="E43" s="8">
        <f t="shared" si="36"/>
        <v>10</v>
      </c>
      <c r="F43" s="8">
        <f t="shared" si="36"/>
        <v>27</v>
      </c>
      <c r="G43" s="9">
        <f t="shared" si="36"/>
        <v>930.5000000000001</v>
      </c>
      <c r="H43" s="9">
        <f t="shared" si="36"/>
        <v>116.31250000000001</v>
      </c>
      <c r="I43" s="9">
        <f t="shared" si="36"/>
        <v>23.262500000000003</v>
      </c>
      <c r="J43" s="9">
        <f t="shared" si="36"/>
        <v>5.368269230769231</v>
      </c>
      <c r="K43" s="9">
        <f t="shared" si="36"/>
        <v>465.25000000000006</v>
      </c>
      <c r="L43" s="9">
        <f t="shared" si="36"/>
        <v>58.15625000000001</v>
      </c>
      <c r="M43" s="9">
        <f t="shared" si="36"/>
        <v>11.631250000000001</v>
      </c>
      <c r="N43" s="9">
        <f t="shared" si="36"/>
        <v>2.6841346153846155</v>
      </c>
      <c r="O43" s="9">
        <f t="shared" si="36"/>
        <v>232.62500000000003</v>
      </c>
      <c r="P43" s="9">
        <f t="shared" si="36"/>
        <v>29.078125000000004</v>
      </c>
      <c r="Q43" s="9">
        <f t="shared" si="36"/>
        <v>5.815625000000001</v>
      </c>
      <c r="R43" s="9">
        <f t="shared" si="36"/>
        <v>1.3420673076923078</v>
      </c>
      <c r="S43" s="9">
        <f t="shared" si="36"/>
        <v>542.7916666666667</v>
      </c>
      <c r="T43" s="9">
        <f t="shared" si="36"/>
        <v>67.84895833333334</v>
      </c>
      <c r="U43" s="9">
        <f t="shared" si="36"/>
        <v>8.481119791666668</v>
      </c>
      <c r="V43" s="9">
        <f t="shared" si="36"/>
        <v>1.9571814903846154</v>
      </c>
    </row>
    <row r="44" spans="1:22" ht="12.75">
      <c r="A44" s="6" t="s">
        <v>5</v>
      </c>
      <c r="B44" s="7">
        <v>3</v>
      </c>
      <c r="C44" s="7">
        <v>3</v>
      </c>
      <c r="D44" s="7">
        <v>1</v>
      </c>
      <c r="E44" s="7">
        <v>1</v>
      </c>
      <c r="F44" s="7">
        <v>3</v>
      </c>
      <c r="G44" s="10">
        <f>$B44*J$4+$C44*J$5+$D44*J$6+$E44*J$7*$J$9+$F44*J$8*$J$9</f>
        <v>94.5</v>
      </c>
      <c r="H44" s="10">
        <f>G44/8</f>
        <v>11.8125</v>
      </c>
      <c r="I44" s="10">
        <f>H44/5</f>
        <v>2.3625</v>
      </c>
      <c r="J44" s="10">
        <f>I44/(52/12)</f>
        <v>0.5451923076923076</v>
      </c>
      <c r="K44" s="11">
        <f>$B44*M$4+$C44*M$5+$D44*M$6+$E44*M$7*$J$9+$F44*M$8*$J$9</f>
        <v>47.25</v>
      </c>
      <c r="L44" s="11">
        <f>K44/8</f>
        <v>5.90625</v>
      </c>
      <c r="M44" s="11">
        <f>L44/5</f>
        <v>1.18125</v>
      </c>
      <c r="N44" s="11">
        <f>M44/(52/12)</f>
        <v>0.2725961538461538</v>
      </c>
      <c r="O44" s="10">
        <f>$B44*P$4+$C44*P$5+$D44*P$6+$E44*P$7*$J$9+$F44*P$8*$J$9</f>
        <v>23.625</v>
      </c>
      <c r="P44" s="10">
        <f>O44/8</f>
        <v>2.953125</v>
      </c>
      <c r="Q44" s="10">
        <f>P44/5</f>
        <v>0.590625</v>
      </c>
      <c r="R44" s="10">
        <f>Q44/(52/12)</f>
        <v>0.1362980769230769</v>
      </c>
      <c r="S44" s="11">
        <f>(G44+K44+O44)/3</f>
        <v>55.125</v>
      </c>
      <c r="T44" s="11">
        <f aca="true" t="shared" si="37" ref="T44:U48">S44/8</f>
        <v>6.890625</v>
      </c>
      <c r="U44" s="11">
        <f t="shared" si="37"/>
        <v>0.861328125</v>
      </c>
      <c r="V44" s="11">
        <f>U44/(52/12)</f>
        <v>0.19876802884615385</v>
      </c>
    </row>
    <row r="45" spans="1:22" ht="12.75">
      <c r="A45" s="6" t="s">
        <v>23</v>
      </c>
      <c r="B45" s="7">
        <v>5</v>
      </c>
      <c r="C45" s="7">
        <v>5</v>
      </c>
      <c r="D45" s="7">
        <v>4</v>
      </c>
      <c r="E45" s="7">
        <v>4</v>
      </c>
      <c r="F45" s="7">
        <v>5</v>
      </c>
      <c r="G45" s="10">
        <f>$B45*J$4+$C45*J$5+$D45*J$6+$E45*J$7*$J$9+$F45*J$8*$J$9</f>
        <v>344.1666666666667</v>
      </c>
      <c r="H45" s="10">
        <f>G45/8</f>
        <v>43.020833333333336</v>
      </c>
      <c r="I45" s="10">
        <f>H45/5</f>
        <v>8.604166666666668</v>
      </c>
      <c r="J45" s="10">
        <f>I45/(52/12)</f>
        <v>1.9855769230769236</v>
      </c>
      <c r="K45" s="11">
        <f>$B45*M$4+$C45*M$5+$D45*M$6+$E45*M$7*$J$9+$F45*M$8*$J$9</f>
        <v>172.08333333333334</v>
      </c>
      <c r="L45" s="11">
        <f>K45/8</f>
        <v>21.510416666666668</v>
      </c>
      <c r="M45" s="11">
        <f>L45/5</f>
        <v>4.302083333333334</v>
      </c>
      <c r="N45" s="11">
        <f>M45/(52/12)</f>
        <v>0.9927884615384618</v>
      </c>
      <c r="O45" s="10">
        <f>$B45*P$4+$C45*P$5+$D45*P$6+$E45*P$7*$J$9+$F45*P$8*$J$9</f>
        <v>86.04166666666667</v>
      </c>
      <c r="P45" s="10">
        <f>O45/8</f>
        <v>10.755208333333334</v>
      </c>
      <c r="Q45" s="10">
        <f>P45/5</f>
        <v>2.151041666666667</v>
      </c>
      <c r="R45" s="10">
        <f>Q45/(52/12)</f>
        <v>0.4963942307692309</v>
      </c>
      <c r="S45" s="11">
        <f>(G45+K45+O45)/3</f>
        <v>200.76388888888889</v>
      </c>
      <c r="T45" s="11">
        <f t="shared" si="37"/>
        <v>25.09548611111111</v>
      </c>
      <c r="U45" s="11">
        <f t="shared" si="37"/>
        <v>3.136935763888889</v>
      </c>
      <c r="V45" s="11">
        <f>U45/(52/12)</f>
        <v>0.7239082532051282</v>
      </c>
    </row>
    <row r="46" spans="1:22" ht="12.75">
      <c r="A46" s="6" t="s">
        <v>24</v>
      </c>
      <c r="B46" s="7">
        <v>3</v>
      </c>
      <c r="C46" s="7">
        <v>3</v>
      </c>
      <c r="D46" s="7">
        <v>1</v>
      </c>
      <c r="E46" s="7">
        <v>1</v>
      </c>
      <c r="F46" s="7">
        <v>3</v>
      </c>
      <c r="G46" s="10">
        <f>$B46*J$4+$C46*J$5+$D46*J$6+$E46*J$7*$J$9+$F46*J$8*$J$9</f>
        <v>94.5</v>
      </c>
      <c r="H46" s="10">
        <f>G46/8</f>
        <v>11.8125</v>
      </c>
      <c r="I46" s="10">
        <f>H46/5</f>
        <v>2.3625</v>
      </c>
      <c r="J46" s="10">
        <f>I46/(52/12)</f>
        <v>0.5451923076923076</v>
      </c>
      <c r="K46" s="11">
        <f>$B46*M$4+$C46*M$5+$D46*M$6+$E46*M$7*$J$9+$F46*M$8*$J$9</f>
        <v>47.25</v>
      </c>
      <c r="L46" s="11">
        <f>K46/8</f>
        <v>5.90625</v>
      </c>
      <c r="M46" s="11">
        <f>L46/5</f>
        <v>1.18125</v>
      </c>
      <c r="N46" s="11">
        <f>M46/(52/12)</f>
        <v>0.2725961538461538</v>
      </c>
      <c r="O46" s="10">
        <f>$B46*P$4+$C46*P$5+$D46*P$6+$E46*P$7*$J$9+$F46*P$8*$J$9</f>
        <v>23.625</v>
      </c>
      <c r="P46" s="10">
        <f>O46/8</f>
        <v>2.953125</v>
      </c>
      <c r="Q46" s="10">
        <f>P46/5</f>
        <v>0.590625</v>
      </c>
      <c r="R46" s="10">
        <f>Q46/(52/12)</f>
        <v>0.1362980769230769</v>
      </c>
      <c r="S46" s="11">
        <f>(G46+K46+O46)/3</f>
        <v>55.125</v>
      </c>
      <c r="T46" s="11">
        <f t="shared" si="37"/>
        <v>6.890625</v>
      </c>
      <c r="U46" s="11">
        <f t="shared" si="37"/>
        <v>0.861328125</v>
      </c>
      <c r="V46" s="11">
        <f>U46/(52/12)</f>
        <v>0.19876802884615385</v>
      </c>
    </row>
    <row r="47" spans="1:22" ht="12.75">
      <c r="A47" s="6" t="s">
        <v>25</v>
      </c>
      <c r="B47" s="7">
        <v>4</v>
      </c>
      <c r="C47" s="7">
        <v>4</v>
      </c>
      <c r="D47" s="7">
        <v>1</v>
      </c>
      <c r="E47" s="7">
        <v>1</v>
      </c>
      <c r="F47" s="7">
        <v>4</v>
      </c>
      <c r="G47" s="10">
        <f>$B47*J$4+$C47*J$5+$D47*J$6+$E47*J$7*$J$9+$F47*J$8*$J$9</f>
        <v>99.33333333333333</v>
      </c>
      <c r="H47" s="10">
        <f>G47/8</f>
        <v>12.416666666666666</v>
      </c>
      <c r="I47" s="10">
        <f>H47/5</f>
        <v>2.4833333333333334</v>
      </c>
      <c r="J47" s="10">
        <f>I47/(52/12)</f>
        <v>0.5730769230769232</v>
      </c>
      <c r="K47" s="11">
        <f>$B47*M$4+$C47*M$5+$D47*M$6+$E47*M$7*$J$9+$F47*M$8*$J$9</f>
        <v>49.666666666666664</v>
      </c>
      <c r="L47" s="11">
        <f>K47/8</f>
        <v>6.208333333333333</v>
      </c>
      <c r="M47" s="11">
        <f>L47/5</f>
        <v>1.2416666666666667</v>
      </c>
      <c r="N47" s="11">
        <f>M47/(52/12)</f>
        <v>0.2865384615384616</v>
      </c>
      <c r="O47" s="10">
        <f>$B47*P$4+$C47*P$5+$D47*P$6+$E47*P$7*$J$9+$F47*P$8*$J$9</f>
        <v>24.833333333333332</v>
      </c>
      <c r="P47" s="10">
        <f>O47/8</f>
        <v>3.1041666666666665</v>
      </c>
      <c r="Q47" s="10">
        <f>P47/5</f>
        <v>0.6208333333333333</v>
      </c>
      <c r="R47" s="10">
        <f>Q47/(52/12)</f>
        <v>0.1432692307692308</v>
      </c>
      <c r="S47" s="11">
        <f>(G47+K47+O47)/3</f>
        <v>57.94444444444445</v>
      </c>
      <c r="T47" s="11">
        <f t="shared" si="37"/>
        <v>7.243055555555556</v>
      </c>
      <c r="U47" s="11">
        <f t="shared" si="37"/>
        <v>0.9053819444444445</v>
      </c>
      <c r="V47" s="11">
        <f>U47/(52/12)</f>
        <v>0.2089342948717949</v>
      </c>
    </row>
    <row r="48" spans="1:22" ht="12.75">
      <c r="A48" s="6" t="s">
        <v>26</v>
      </c>
      <c r="B48" s="7">
        <v>12</v>
      </c>
      <c r="C48" s="7">
        <v>12</v>
      </c>
      <c r="D48" s="7">
        <v>3</v>
      </c>
      <c r="E48" s="7">
        <v>3</v>
      </c>
      <c r="F48" s="7">
        <v>12</v>
      </c>
      <c r="G48" s="10">
        <f>$B48*J$4+$C48*J$5+$D48*J$6+$E48*J$7*$J$9+$F48*J$8*$J$9</f>
        <v>298</v>
      </c>
      <c r="H48" s="10">
        <f>G48/8</f>
        <v>37.25</v>
      </c>
      <c r="I48" s="10">
        <f>H48/5</f>
        <v>7.45</v>
      </c>
      <c r="J48" s="10">
        <f>I48/(52/12)</f>
        <v>1.7192307692307693</v>
      </c>
      <c r="K48" s="11">
        <f>$B48*M$4+$C48*M$5+$D48*M$6+$E48*M$7*$J$9+$F48*M$8*$J$9</f>
        <v>149</v>
      </c>
      <c r="L48" s="11">
        <f>K48/8</f>
        <v>18.625</v>
      </c>
      <c r="M48" s="11">
        <f>L48/5</f>
        <v>3.725</v>
      </c>
      <c r="N48" s="11">
        <f>M48/(52/12)</f>
        <v>0.8596153846153847</v>
      </c>
      <c r="O48" s="10">
        <f>$B48*P$4+$C48*P$5+$D48*P$6+$E48*P$7*$J$9+$F48*P$8*$J$9</f>
        <v>74.5</v>
      </c>
      <c r="P48" s="10">
        <f>O48/8</f>
        <v>9.3125</v>
      </c>
      <c r="Q48" s="10">
        <f>P48/5</f>
        <v>1.8625</v>
      </c>
      <c r="R48" s="10">
        <f>Q48/(52/12)</f>
        <v>0.42980769230769234</v>
      </c>
      <c r="S48" s="11">
        <f>(G48+K48+O48)/3</f>
        <v>173.83333333333334</v>
      </c>
      <c r="T48" s="11">
        <f t="shared" si="37"/>
        <v>21.729166666666668</v>
      </c>
      <c r="U48" s="11">
        <f t="shared" si="37"/>
        <v>2.7161458333333335</v>
      </c>
      <c r="V48" s="11">
        <f>U48/(52/12)</f>
        <v>0.6268028846153847</v>
      </c>
    </row>
    <row r="49" ht="12.75"/>
    <row r="50" ht="12.75"/>
    <row r="51" spans="1:22" ht="12.75">
      <c r="A51" s="47" t="s">
        <v>59</v>
      </c>
      <c r="B51" s="53"/>
      <c r="C51" s="53"/>
      <c r="D51" s="53"/>
      <c r="E51" s="53"/>
      <c r="F51" s="53"/>
      <c r="G51" s="53"/>
      <c r="H51" s="53"/>
      <c r="I51" s="53"/>
      <c r="J51" s="53"/>
      <c r="K51" s="53"/>
      <c r="L51" s="53"/>
      <c r="M51" s="53"/>
      <c r="N51" s="53"/>
      <c r="O51" s="53"/>
      <c r="P51" s="53"/>
      <c r="Q51" s="53"/>
      <c r="R51" s="53"/>
      <c r="S51" s="53"/>
      <c r="T51" s="53"/>
      <c r="U51" s="53"/>
      <c r="V51" s="54"/>
    </row>
    <row r="52" spans="1:22" ht="12.75" customHeight="1">
      <c r="A52" s="55"/>
      <c r="B52" s="56"/>
      <c r="C52" s="56"/>
      <c r="D52" s="56"/>
      <c r="E52" s="56"/>
      <c r="F52" s="56"/>
      <c r="G52" s="56"/>
      <c r="H52" s="56"/>
      <c r="I52" s="56"/>
      <c r="J52" s="56"/>
      <c r="K52" s="56"/>
      <c r="L52" s="56"/>
      <c r="M52" s="56"/>
      <c r="N52" s="56"/>
      <c r="O52" s="56"/>
      <c r="P52" s="56"/>
      <c r="Q52" s="56"/>
      <c r="R52" s="56"/>
      <c r="S52" s="56"/>
      <c r="T52" s="56"/>
      <c r="U52" s="56"/>
      <c r="V52" s="57"/>
    </row>
    <row r="53" spans="1:22" ht="12.75" customHeight="1">
      <c r="A53" s="43" t="s">
        <v>27</v>
      </c>
      <c r="B53" s="28" t="s">
        <v>34</v>
      </c>
      <c r="C53" s="28" t="s">
        <v>35</v>
      </c>
      <c r="D53" s="28" t="s">
        <v>33</v>
      </c>
      <c r="E53" s="28" t="s">
        <v>40</v>
      </c>
      <c r="F53" s="28" t="s">
        <v>39</v>
      </c>
      <c r="G53" s="31" t="s">
        <v>43</v>
      </c>
      <c r="H53" s="26"/>
      <c r="I53" s="26"/>
      <c r="J53" s="26"/>
      <c r="K53" s="26"/>
      <c r="L53" s="26"/>
      <c r="M53" s="26"/>
      <c r="N53" s="26"/>
      <c r="O53" s="26"/>
      <c r="P53" s="26"/>
      <c r="Q53" s="26"/>
      <c r="R53" s="26"/>
      <c r="S53" s="26"/>
      <c r="T53" s="26"/>
      <c r="U53" s="26"/>
      <c r="V53" s="27"/>
    </row>
    <row r="54" spans="1:22" ht="12.75" customHeight="1">
      <c r="A54" s="46"/>
      <c r="B54" s="29"/>
      <c r="C54" s="29"/>
      <c r="D54" s="29"/>
      <c r="E54" s="29"/>
      <c r="F54" s="29"/>
      <c r="G54" s="45" t="s">
        <v>44</v>
      </c>
      <c r="H54" s="26"/>
      <c r="I54" s="26"/>
      <c r="J54" s="27"/>
      <c r="K54" s="25" t="s">
        <v>45</v>
      </c>
      <c r="L54" s="26"/>
      <c r="M54" s="26"/>
      <c r="N54" s="27"/>
      <c r="O54" s="25" t="s">
        <v>46</v>
      </c>
      <c r="P54" s="26"/>
      <c r="Q54" s="26"/>
      <c r="R54" s="27"/>
      <c r="S54" s="25" t="s">
        <v>47</v>
      </c>
      <c r="T54" s="26"/>
      <c r="U54" s="26"/>
      <c r="V54" s="27"/>
    </row>
    <row r="55" spans="1:22" ht="12.75" customHeight="1">
      <c r="A55" s="44"/>
      <c r="B55" s="30"/>
      <c r="C55" s="30"/>
      <c r="D55" s="30"/>
      <c r="E55" s="30"/>
      <c r="F55" s="30"/>
      <c r="G55" s="16" t="s">
        <v>28</v>
      </c>
      <c r="H55" s="14" t="s">
        <v>29</v>
      </c>
      <c r="I55" s="14" t="s">
        <v>30</v>
      </c>
      <c r="J55" s="15" t="s">
        <v>31</v>
      </c>
      <c r="K55" s="14" t="s">
        <v>28</v>
      </c>
      <c r="L55" s="14" t="s">
        <v>29</v>
      </c>
      <c r="M55" s="14" t="s">
        <v>30</v>
      </c>
      <c r="N55" s="15" t="s">
        <v>31</v>
      </c>
      <c r="O55" s="14" t="s">
        <v>28</v>
      </c>
      <c r="P55" s="14" t="s">
        <v>29</v>
      </c>
      <c r="Q55" s="14" t="s">
        <v>30</v>
      </c>
      <c r="R55" s="15" t="s">
        <v>31</v>
      </c>
      <c r="S55" s="14" t="s">
        <v>28</v>
      </c>
      <c r="T55" s="14" t="s">
        <v>29</v>
      </c>
      <c r="U55" s="14" t="s">
        <v>30</v>
      </c>
      <c r="V55" s="15" t="s">
        <v>31</v>
      </c>
    </row>
    <row r="56" spans="1:22" ht="12.75">
      <c r="A56" s="12" t="s">
        <v>41</v>
      </c>
      <c r="B56" s="12">
        <f aca="true" t="shared" si="38" ref="B56:V56">B57+B60+B67+B72+B79</f>
        <v>144</v>
      </c>
      <c r="C56" s="12">
        <f t="shared" si="38"/>
        <v>144</v>
      </c>
      <c r="D56" s="12">
        <f t="shared" si="38"/>
        <v>51</v>
      </c>
      <c r="E56" s="12">
        <f t="shared" si="38"/>
        <v>51</v>
      </c>
      <c r="F56" s="12">
        <f t="shared" si="38"/>
        <v>144</v>
      </c>
      <c r="G56" s="13">
        <f t="shared" si="38"/>
        <v>2786</v>
      </c>
      <c r="H56" s="13">
        <f t="shared" si="38"/>
        <v>348.25</v>
      </c>
      <c r="I56" s="13">
        <f t="shared" si="38"/>
        <v>69.65</v>
      </c>
      <c r="J56" s="13">
        <f t="shared" si="38"/>
        <v>16.073076923076925</v>
      </c>
      <c r="K56" s="13">
        <f t="shared" si="38"/>
        <v>1393</v>
      </c>
      <c r="L56" s="13">
        <f t="shared" si="38"/>
        <v>174.125</v>
      </c>
      <c r="M56" s="13">
        <f t="shared" si="38"/>
        <v>34.825</v>
      </c>
      <c r="N56" s="13">
        <f t="shared" si="38"/>
        <v>8.036538461538463</v>
      </c>
      <c r="O56" s="13">
        <f t="shared" si="38"/>
        <v>928.6666666666666</v>
      </c>
      <c r="P56" s="13">
        <f t="shared" si="38"/>
        <v>116.08333333333333</v>
      </c>
      <c r="Q56" s="13">
        <f t="shared" si="38"/>
        <v>23.216666666666665</v>
      </c>
      <c r="R56" s="13">
        <f t="shared" si="38"/>
        <v>5.357692307692308</v>
      </c>
      <c r="S56" s="13">
        <f t="shared" si="38"/>
        <v>696.5</v>
      </c>
      <c r="T56" s="13">
        <f t="shared" si="38"/>
        <v>87.0625</v>
      </c>
      <c r="U56" s="13">
        <f t="shared" si="38"/>
        <v>17.4125</v>
      </c>
      <c r="V56" s="13">
        <f t="shared" si="38"/>
        <v>4.018269230769231</v>
      </c>
    </row>
    <row r="57" spans="1:22" ht="12.75">
      <c r="A57" s="8" t="s">
        <v>0</v>
      </c>
      <c r="B57" s="8">
        <f aca="true" t="shared" si="39" ref="B57:V57">SUM(B58:B59)</f>
        <v>21</v>
      </c>
      <c r="C57" s="8">
        <f t="shared" si="39"/>
        <v>21</v>
      </c>
      <c r="D57" s="8">
        <f t="shared" si="39"/>
        <v>5</v>
      </c>
      <c r="E57" s="8">
        <f t="shared" si="39"/>
        <v>5</v>
      </c>
      <c r="F57" s="8">
        <f t="shared" si="39"/>
        <v>21</v>
      </c>
      <c r="G57" s="9">
        <f t="shared" si="39"/>
        <v>292.5416666666667</v>
      </c>
      <c r="H57" s="9">
        <f t="shared" si="39"/>
        <v>36.567708333333336</v>
      </c>
      <c r="I57" s="9">
        <f t="shared" si="39"/>
        <v>7.3135416666666675</v>
      </c>
      <c r="J57" s="9">
        <f t="shared" si="39"/>
        <v>1.6877403846153847</v>
      </c>
      <c r="K57" s="9">
        <f t="shared" si="39"/>
        <v>146.27083333333334</v>
      </c>
      <c r="L57" s="9">
        <f t="shared" si="39"/>
        <v>18.283854166666668</v>
      </c>
      <c r="M57" s="9">
        <f t="shared" si="39"/>
        <v>3.6567708333333337</v>
      </c>
      <c r="N57" s="9">
        <f t="shared" si="39"/>
        <v>0.8438701923076923</v>
      </c>
      <c r="O57" s="9">
        <f t="shared" si="39"/>
        <v>97.51388888888889</v>
      </c>
      <c r="P57" s="9">
        <f t="shared" si="39"/>
        <v>12.18923611111111</v>
      </c>
      <c r="Q57" s="9">
        <f t="shared" si="39"/>
        <v>2.4378472222222225</v>
      </c>
      <c r="R57" s="9">
        <f t="shared" si="39"/>
        <v>0.5625801282051283</v>
      </c>
      <c r="S57" s="9">
        <f t="shared" si="39"/>
        <v>73.13541666666667</v>
      </c>
      <c r="T57" s="9">
        <f t="shared" si="39"/>
        <v>9.141927083333334</v>
      </c>
      <c r="U57" s="9">
        <f t="shared" si="39"/>
        <v>1.8283854166666669</v>
      </c>
      <c r="V57" s="9">
        <f t="shared" si="39"/>
        <v>0.42193509615384617</v>
      </c>
    </row>
    <row r="58" spans="1:22" ht="12.75">
      <c r="A58" s="6" t="s">
        <v>5</v>
      </c>
      <c r="B58" s="7">
        <v>6</v>
      </c>
      <c r="C58" s="7">
        <v>6</v>
      </c>
      <c r="D58" s="7">
        <v>1</v>
      </c>
      <c r="E58" s="7">
        <v>1</v>
      </c>
      <c r="F58" s="7">
        <v>6</v>
      </c>
      <c r="G58" s="10">
        <f>S22/$J$10</f>
        <v>63.583333333333336</v>
      </c>
      <c r="H58" s="10">
        <f>G58/8</f>
        <v>7.947916666666667</v>
      </c>
      <c r="I58" s="10">
        <f>H58/5</f>
        <v>1.5895833333333333</v>
      </c>
      <c r="J58" s="10">
        <f>I58/(52/12)</f>
        <v>0.3668269230769231</v>
      </c>
      <c r="K58" s="11">
        <f>S22/$J$11</f>
        <v>31.791666666666668</v>
      </c>
      <c r="L58" s="11">
        <f>K58/8</f>
        <v>3.9739583333333335</v>
      </c>
      <c r="M58" s="11">
        <f>L58/5</f>
        <v>0.7947916666666667</v>
      </c>
      <c r="N58" s="11">
        <f>M58/(52/12)</f>
        <v>0.18341346153846155</v>
      </c>
      <c r="O58" s="10">
        <f>S22/$J$12</f>
        <v>21.194444444444446</v>
      </c>
      <c r="P58" s="10">
        <f>O58/8</f>
        <v>2.649305555555556</v>
      </c>
      <c r="Q58" s="10">
        <f>P58/5</f>
        <v>0.5298611111111111</v>
      </c>
      <c r="R58" s="10">
        <f>Q58/(52/12)</f>
        <v>0.12227564102564104</v>
      </c>
      <c r="S58" s="11">
        <f>S22/$J$13</f>
        <v>15.895833333333334</v>
      </c>
      <c r="T58" s="11">
        <f>S58/8</f>
        <v>1.9869791666666667</v>
      </c>
      <c r="U58" s="11">
        <f>T58/5</f>
        <v>0.39739583333333334</v>
      </c>
      <c r="V58" s="11">
        <f>U58/(52/12)</f>
        <v>0.09170673076923078</v>
      </c>
    </row>
    <row r="59" spans="1:22" ht="12.75">
      <c r="A59" s="6" t="s">
        <v>6</v>
      </c>
      <c r="B59" s="7">
        <v>15</v>
      </c>
      <c r="C59" s="7">
        <v>15</v>
      </c>
      <c r="D59" s="7">
        <v>4</v>
      </c>
      <c r="E59" s="7">
        <v>4</v>
      </c>
      <c r="F59" s="7">
        <v>15</v>
      </c>
      <c r="G59" s="10">
        <f>S23/$J$10</f>
        <v>228.95833333333334</v>
      </c>
      <c r="H59" s="10">
        <f>G59/8</f>
        <v>28.619791666666668</v>
      </c>
      <c r="I59" s="10">
        <f>H59/5</f>
        <v>5.723958333333334</v>
      </c>
      <c r="J59" s="10">
        <f>I59/(52/12)</f>
        <v>1.3209134615384617</v>
      </c>
      <c r="K59" s="11">
        <f>S23/$J$11</f>
        <v>114.47916666666667</v>
      </c>
      <c r="L59" s="11">
        <f>K59/8</f>
        <v>14.309895833333334</v>
      </c>
      <c r="M59" s="11">
        <f>L59/5</f>
        <v>2.861979166666667</v>
      </c>
      <c r="N59" s="11">
        <f>M59/(52/12)</f>
        <v>0.6604567307692308</v>
      </c>
      <c r="O59" s="10">
        <f>S23/$J$12</f>
        <v>76.31944444444444</v>
      </c>
      <c r="P59" s="10">
        <f>O59/8</f>
        <v>9.539930555555555</v>
      </c>
      <c r="Q59" s="10">
        <f>P59/5</f>
        <v>1.9079861111111112</v>
      </c>
      <c r="R59" s="10">
        <f>Q59/(52/12)</f>
        <v>0.4403044871794872</v>
      </c>
      <c r="S59" s="11">
        <f>S23/$J$13</f>
        <v>57.239583333333336</v>
      </c>
      <c r="T59" s="11">
        <f>S59/8</f>
        <v>7.154947916666667</v>
      </c>
      <c r="U59" s="11">
        <f>T59/5</f>
        <v>1.4309895833333335</v>
      </c>
      <c r="V59" s="11">
        <f>U59/(52/12)</f>
        <v>0.3302283653846154</v>
      </c>
    </row>
    <row r="60" spans="1:22" ht="12.75">
      <c r="A60" s="8" t="s">
        <v>1</v>
      </c>
      <c r="B60" s="8">
        <f aca="true" t="shared" si="40" ref="B60:V60">SUM(B61:B66)</f>
        <v>30</v>
      </c>
      <c r="C60" s="8">
        <f t="shared" si="40"/>
        <v>30</v>
      </c>
      <c r="D60" s="8">
        <f t="shared" si="40"/>
        <v>11</v>
      </c>
      <c r="E60" s="8">
        <f t="shared" si="40"/>
        <v>11</v>
      </c>
      <c r="F60" s="8">
        <f t="shared" si="40"/>
        <v>30</v>
      </c>
      <c r="G60" s="9">
        <f t="shared" si="40"/>
        <v>597.9166666666666</v>
      </c>
      <c r="H60" s="9">
        <f t="shared" si="40"/>
        <v>74.73958333333333</v>
      </c>
      <c r="I60" s="9">
        <f t="shared" si="40"/>
        <v>14.947916666666664</v>
      </c>
      <c r="J60" s="9">
        <f t="shared" si="40"/>
        <v>3.449519230769231</v>
      </c>
      <c r="K60" s="9">
        <f t="shared" si="40"/>
        <v>298.9583333333333</v>
      </c>
      <c r="L60" s="9">
        <f t="shared" si="40"/>
        <v>37.369791666666664</v>
      </c>
      <c r="M60" s="9">
        <f t="shared" si="40"/>
        <v>7.473958333333332</v>
      </c>
      <c r="N60" s="9">
        <f t="shared" si="40"/>
        <v>1.7247596153846154</v>
      </c>
      <c r="O60" s="9">
        <f t="shared" si="40"/>
        <v>199.30555555555554</v>
      </c>
      <c r="P60" s="9">
        <f t="shared" si="40"/>
        <v>24.913194444444443</v>
      </c>
      <c r="Q60" s="9">
        <f t="shared" si="40"/>
        <v>4.982638888888888</v>
      </c>
      <c r="R60" s="9">
        <f t="shared" si="40"/>
        <v>1.1498397435897436</v>
      </c>
      <c r="S60" s="9">
        <f t="shared" si="40"/>
        <v>149.47916666666666</v>
      </c>
      <c r="T60" s="9">
        <f t="shared" si="40"/>
        <v>18.684895833333332</v>
      </c>
      <c r="U60" s="9">
        <f t="shared" si="40"/>
        <v>3.736979166666666</v>
      </c>
      <c r="V60" s="9">
        <f t="shared" si="40"/>
        <v>0.8623798076923077</v>
      </c>
    </row>
    <row r="61" spans="1:22" ht="12.75">
      <c r="A61" s="6" t="s">
        <v>7</v>
      </c>
      <c r="B61" s="7">
        <v>5</v>
      </c>
      <c r="C61" s="7">
        <v>5</v>
      </c>
      <c r="D61" s="7">
        <v>1</v>
      </c>
      <c r="E61" s="7">
        <v>1</v>
      </c>
      <c r="F61" s="7">
        <v>5</v>
      </c>
      <c r="G61" s="10">
        <f aca="true" t="shared" si="41" ref="G61:G66">S25/$J$10</f>
        <v>60.763888888888886</v>
      </c>
      <c r="H61" s="10">
        <f aca="true" t="shared" si="42" ref="H61:H66">G61/8</f>
        <v>7.595486111111111</v>
      </c>
      <c r="I61" s="10">
        <f aca="true" t="shared" si="43" ref="I61:I66">H61/5</f>
        <v>1.519097222222222</v>
      </c>
      <c r="J61" s="10">
        <f aca="true" t="shared" si="44" ref="J61:J66">I61/(52/12)</f>
        <v>0.3505608974358974</v>
      </c>
      <c r="K61" s="11">
        <f aca="true" t="shared" si="45" ref="K61:K66">S25/$J$11</f>
        <v>30.381944444444443</v>
      </c>
      <c r="L61" s="11">
        <f aca="true" t="shared" si="46" ref="L61:L66">K61/8</f>
        <v>3.7977430555555554</v>
      </c>
      <c r="M61" s="11">
        <f aca="true" t="shared" si="47" ref="M61:M66">L61/5</f>
        <v>0.759548611111111</v>
      </c>
      <c r="N61" s="11">
        <f aca="true" t="shared" si="48" ref="N61:N66">M61/(52/12)</f>
        <v>0.1752804487179487</v>
      </c>
      <c r="O61" s="10">
        <f aca="true" t="shared" si="49" ref="O61:O66">S25/$J$12</f>
        <v>20.25462962962963</v>
      </c>
      <c r="P61" s="10">
        <f aca="true" t="shared" si="50" ref="P61:P66">O61/8</f>
        <v>2.5318287037037037</v>
      </c>
      <c r="Q61" s="10">
        <f aca="true" t="shared" si="51" ref="Q61:Q66">P61/5</f>
        <v>0.5063657407407407</v>
      </c>
      <c r="R61" s="10">
        <f aca="true" t="shared" si="52" ref="R61:R66">Q61/(52/12)</f>
        <v>0.11685363247863248</v>
      </c>
      <c r="S61" s="11">
        <f aca="true" t="shared" si="53" ref="S61:S66">S25/$J$13</f>
        <v>15.190972222222221</v>
      </c>
      <c r="T61" s="11">
        <f aca="true" t="shared" si="54" ref="T61:T66">S61/8</f>
        <v>1.8988715277777777</v>
      </c>
      <c r="U61" s="11">
        <f aca="true" t="shared" si="55" ref="U61:U66">T61/5</f>
        <v>0.3797743055555555</v>
      </c>
      <c r="V61" s="11">
        <f aca="true" t="shared" si="56" ref="V61:V66">U61/(52/12)</f>
        <v>0.08764022435897435</v>
      </c>
    </row>
    <row r="62" spans="1:22" ht="12.75">
      <c r="A62" s="6" t="s">
        <v>8</v>
      </c>
      <c r="B62" s="7">
        <v>1</v>
      </c>
      <c r="C62" s="7">
        <v>1</v>
      </c>
      <c r="D62" s="7">
        <v>1</v>
      </c>
      <c r="E62" s="7">
        <v>1</v>
      </c>
      <c r="F62" s="7">
        <v>1</v>
      </c>
      <c r="G62" s="10">
        <f t="shared" si="41"/>
        <v>49.486111111111114</v>
      </c>
      <c r="H62" s="10">
        <f t="shared" si="42"/>
        <v>6.185763888888889</v>
      </c>
      <c r="I62" s="10">
        <f t="shared" si="43"/>
        <v>1.2371527777777778</v>
      </c>
      <c r="J62" s="10">
        <f t="shared" si="44"/>
        <v>0.2854967948717949</v>
      </c>
      <c r="K62" s="11">
        <f t="shared" si="45"/>
        <v>24.743055555555557</v>
      </c>
      <c r="L62" s="11">
        <f t="shared" si="46"/>
        <v>3.0928819444444446</v>
      </c>
      <c r="M62" s="11">
        <f t="shared" si="47"/>
        <v>0.6185763888888889</v>
      </c>
      <c r="N62" s="11">
        <f t="shared" si="48"/>
        <v>0.14274839743589746</v>
      </c>
      <c r="O62" s="10">
        <f t="shared" si="49"/>
        <v>16.49537037037037</v>
      </c>
      <c r="P62" s="10">
        <f t="shared" si="50"/>
        <v>2.0619212962962963</v>
      </c>
      <c r="Q62" s="10">
        <f t="shared" si="51"/>
        <v>0.41238425925925926</v>
      </c>
      <c r="R62" s="10">
        <f t="shared" si="52"/>
        <v>0.0951655982905983</v>
      </c>
      <c r="S62" s="11">
        <f t="shared" si="53"/>
        <v>12.371527777777779</v>
      </c>
      <c r="T62" s="11">
        <f t="shared" si="54"/>
        <v>1.5464409722222223</v>
      </c>
      <c r="U62" s="11">
        <f t="shared" si="55"/>
        <v>0.30928819444444444</v>
      </c>
      <c r="V62" s="11">
        <f t="shared" si="56"/>
        <v>0.07137419871794873</v>
      </c>
    </row>
    <row r="63" spans="1:22" ht="12.75">
      <c r="A63" s="6" t="s">
        <v>9</v>
      </c>
      <c r="B63" s="7">
        <v>5</v>
      </c>
      <c r="C63" s="7">
        <v>5</v>
      </c>
      <c r="D63" s="7">
        <v>1</v>
      </c>
      <c r="E63" s="7">
        <v>1</v>
      </c>
      <c r="F63" s="7">
        <v>5</v>
      </c>
      <c r="G63" s="10">
        <f t="shared" si="41"/>
        <v>60.763888888888886</v>
      </c>
      <c r="H63" s="10">
        <f t="shared" si="42"/>
        <v>7.595486111111111</v>
      </c>
      <c r="I63" s="10">
        <f t="shared" si="43"/>
        <v>1.519097222222222</v>
      </c>
      <c r="J63" s="10">
        <f t="shared" si="44"/>
        <v>0.3505608974358974</v>
      </c>
      <c r="K63" s="11">
        <f t="shared" si="45"/>
        <v>30.381944444444443</v>
      </c>
      <c r="L63" s="11">
        <f t="shared" si="46"/>
        <v>3.7977430555555554</v>
      </c>
      <c r="M63" s="11">
        <f t="shared" si="47"/>
        <v>0.759548611111111</v>
      </c>
      <c r="N63" s="11">
        <f t="shared" si="48"/>
        <v>0.1752804487179487</v>
      </c>
      <c r="O63" s="10">
        <f t="shared" si="49"/>
        <v>20.25462962962963</v>
      </c>
      <c r="P63" s="10">
        <f t="shared" si="50"/>
        <v>2.5318287037037037</v>
      </c>
      <c r="Q63" s="10">
        <f t="shared" si="51"/>
        <v>0.5063657407407407</v>
      </c>
      <c r="R63" s="10">
        <f t="shared" si="52"/>
        <v>0.11685363247863248</v>
      </c>
      <c r="S63" s="11">
        <f t="shared" si="53"/>
        <v>15.190972222222221</v>
      </c>
      <c r="T63" s="11">
        <f t="shared" si="54"/>
        <v>1.8988715277777777</v>
      </c>
      <c r="U63" s="11">
        <f t="shared" si="55"/>
        <v>0.3797743055555555</v>
      </c>
      <c r="V63" s="11">
        <f t="shared" si="56"/>
        <v>0.08764022435897435</v>
      </c>
    </row>
    <row r="64" spans="1:22" ht="12.75">
      <c r="A64" s="6" t="s">
        <v>10</v>
      </c>
      <c r="B64" s="7">
        <v>3</v>
      </c>
      <c r="C64" s="7">
        <v>3</v>
      </c>
      <c r="D64" s="7">
        <v>2</v>
      </c>
      <c r="E64" s="7">
        <v>2</v>
      </c>
      <c r="F64" s="7">
        <v>3</v>
      </c>
      <c r="G64" s="10">
        <f t="shared" si="41"/>
        <v>101.79166666666667</v>
      </c>
      <c r="H64" s="10">
        <f t="shared" si="42"/>
        <v>12.723958333333334</v>
      </c>
      <c r="I64" s="10">
        <f t="shared" si="43"/>
        <v>2.544791666666667</v>
      </c>
      <c r="J64" s="10">
        <f t="shared" si="44"/>
        <v>0.5872596153846155</v>
      </c>
      <c r="K64" s="11">
        <f t="shared" si="45"/>
        <v>50.895833333333336</v>
      </c>
      <c r="L64" s="11">
        <f t="shared" si="46"/>
        <v>6.361979166666667</v>
      </c>
      <c r="M64" s="11">
        <f t="shared" si="47"/>
        <v>1.2723958333333334</v>
      </c>
      <c r="N64" s="11">
        <f t="shared" si="48"/>
        <v>0.29362980769230773</v>
      </c>
      <c r="O64" s="10">
        <f t="shared" si="49"/>
        <v>33.93055555555556</v>
      </c>
      <c r="P64" s="10">
        <f t="shared" si="50"/>
        <v>4.241319444444445</v>
      </c>
      <c r="Q64" s="10">
        <f t="shared" si="51"/>
        <v>0.8482638888888889</v>
      </c>
      <c r="R64" s="10">
        <f t="shared" si="52"/>
        <v>0.19575320512820515</v>
      </c>
      <c r="S64" s="11">
        <f t="shared" si="53"/>
        <v>25.447916666666668</v>
      </c>
      <c r="T64" s="11">
        <f t="shared" si="54"/>
        <v>3.1809895833333335</v>
      </c>
      <c r="U64" s="11">
        <f t="shared" si="55"/>
        <v>0.6361979166666667</v>
      </c>
      <c r="V64" s="11">
        <f t="shared" si="56"/>
        <v>0.14681490384615387</v>
      </c>
    </row>
    <row r="65" spans="1:22" ht="12.75">
      <c r="A65" s="6" t="s">
        <v>11</v>
      </c>
      <c r="B65" s="7">
        <v>5</v>
      </c>
      <c r="C65" s="7">
        <v>5</v>
      </c>
      <c r="D65" s="7">
        <v>3</v>
      </c>
      <c r="E65" s="7">
        <v>3</v>
      </c>
      <c r="F65" s="7">
        <v>5</v>
      </c>
      <c r="G65" s="10">
        <f t="shared" si="41"/>
        <v>154.0972222222222</v>
      </c>
      <c r="H65" s="10">
        <f t="shared" si="42"/>
        <v>19.262152777777775</v>
      </c>
      <c r="I65" s="10">
        <f t="shared" si="43"/>
        <v>3.852430555555555</v>
      </c>
      <c r="J65" s="10">
        <f t="shared" si="44"/>
        <v>0.8890224358974358</v>
      </c>
      <c r="K65" s="11">
        <f t="shared" si="45"/>
        <v>77.0486111111111</v>
      </c>
      <c r="L65" s="11">
        <f t="shared" si="46"/>
        <v>9.631076388888888</v>
      </c>
      <c r="M65" s="11">
        <f t="shared" si="47"/>
        <v>1.9262152777777775</v>
      </c>
      <c r="N65" s="11">
        <f t="shared" si="48"/>
        <v>0.4445112179487179</v>
      </c>
      <c r="O65" s="10">
        <f t="shared" si="49"/>
        <v>51.36574074074073</v>
      </c>
      <c r="P65" s="10">
        <f t="shared" si="50"/>
        <v>6.420717592592592</v>
      </c>
      <c r="Q65" s="10">
        <f t="shared" si="51"/>
        <v>1.2841435185185184</v>
      </c>
      <c r="R65" s="10">
        <f t="shared" si="52"/>
        <v>0.29634081196581197</v>
      </c>
      <c r="S65" s="11">
        <f t="shared" si="53"/>
        <v>38.52430555555555</v>
      </c>
      <c r="T65" s="11">
        <f t="shared" si="54"/>
        <v>4.815538194444444</v>
      </c>
      <c r="U65" s="11">
        <f t="shared" si="55"/>
        <v>0.9631076388888887</v>
      </c>
      <c r="V65" s="11">
        <f t="shared" si="56"/>
        <v>0.22225560897435895</v>
      </c>
    </row>
    <row r="66" spans="1:22" ht="12.75">
      <c r="A66" s="6" t="s">
        <v>12</v>
      </c>
      <c r="B66" s="7">
        <v>11</v>
      </c>
      <c r="C66" s="7">
        <v>11</v>
      </c>
      <c r="D66" s="7">
        <v>3</v>
      </c>
      <c r="E66" s="7">
        <v>3</v>
      </c>
      <c r="F66" s="7">
        <v>11</v>
      </c>
      <c r="G66" s="10">
        <f t="shared" si="41"/>
        <v>171.01388888888889</v>
      </c>
      <c r="H66" s="10">
        <f t="shared" si="42"/>
        <v>21.37673611111111</v>
      </c>
      <c r="I66" s="10">
        <f t="shared" si="43"/>
        <v>4.275347222222222</v>
      </c>
      <c r="J66" s="10">
        <f t="shared" si="44"/>
        <v>0.9866185897435897</v>
      </c>
      <c r="K66" s="11">
        <f t="shared" si="45"/>
        <v>85.50694444444444</v>
      </c>
      <c r="L66" s="11">
        <f t="shared" si="46"/>
        <v>10.688368055555555</v>
      </c>
      <c r="M66" s="11">
        <f t="shared" si="47"/>
        <v>2.137673611111111</v>
      </c>
      <c r="N66" s="11">
        <f t="shared" si="48"/>
        <v>0.49330929487179487</v>
      </c>
      <c r="O66" s="10">
        <f t="shared" si="49"/>
        <v>57.004629629629626</v>
      </c>
      <c r="P66" s="10">
        <f t="shared" si="50"/>
        <v>7.125578703703703</v>
      </c>
      <c r="Q66" s="10">
        <f t="shared" si="51"/>
        <v>1.4251157407407407</v>
      </c>
      <c r="R66" s="10">
        <f t="shared" si="52"/>
        <v>0.32887286324786325</v>
      </c>
      <c r="S66" s="11">
        <f t="shared" si="53"/>
        <v>42.75347222222222</v>
      </c>
      <c r="T66" s="11">
        <f t="shared" si="54"/>
        <v>5.344184027777778</v>
      </c>
      <c r="U66" s="11">
        <f t="shared" si="55"/>
        <v>1.0688368055555555</v>
      </c>
      <c r="V66" s="11">
        <f t="shared" si="56"/>
        <v>0.24665464743589743</v>
      </c>
    </row>
    <row r="67" spans="1:22" ht="12.75">
      <c r="A67" s="8" t="s">
        <v>2</v>
      </c>
      <c r="B67" s="8">
        <f aca="true" t="shared" si="57" ref="B67:V67">SUM(B68:B71)</f>
        <v>12</v>
      </c>
      <c r="C67" s="8">
        <f t="shared" si="57"/>
        <v>12</v>
      </c>
      <c r="D67" s="8">
        <f t="shared" si="57"/>
        <v>5</v>
      </c>
      <c r="E67" s="8">
        <f t="shared" si="57"/>
        <v>5</v>
      </c>
      <c r="F67" s="8">
        <f t="shared" si="57"/>
        <v>12</v>
      </c>
      <c r="G67" s="9">
        <f t="shared" si="57"/>
        <v>267.16666666666663</v>
      </c>
      <c r="H67" s="9">
        <f t="shared" si="57"/>
        <v>33.39583333333333</v>
      </c>
      <c r="I67" s="9">
        <f t="shared" si="57"/>
        <v>6.679166666666667</v>
      </c>
      <c r="J67" s="9">
        <f t="shared" si="57"/>
        <v>1.541346153846154</v>
      </c>
      <c r="K67" s="9">
        <f t="shared" si="57"/>
        <v>133.58333333333331</v>
      </c>
      <c r="L67" s="9">
        <f t="shared" si="57"/>
        <v>16.697916666666664</v>
      </c>
      <c r="M67" s="9">
        <f t="shared" si="57"/>
        <v>3.3395833333333336</v>
      </c>
      <c r="N67" s="9">
        <f t="shared" si="57"/>
        <v>0.770673076923077</v>
      </c>
      <c r="O67" s="9">
        <f t="shared" si="57"/>
        <v>89.05555555555556</v>
      </c>
      <c r="P67" s="9">
        <f t="shared" si="57"/>
        <v>11.131944444444445</v>
      </c>
      <c r="Q67" s="9">
        <f t="shared" si="57"/>
        <v>2.2263888888888888</v>
      </c>
      <c r="R67" s="9">
        <f t="shared" si="57"/>
        <v>0.5137820512820513</v>
      </c>
      <c r="S67" s="9">
        <f t="shared" si="57"/>
        <v>66.79166666666666</v>
      </c>
      <c r="T67" s="9">
        <f t="shared" si="57"/>
        <v>8.348958333333332</v>
      </c>
      <c r="U67" s="9">
        <f t="shared" si="57"/>
        <v>1.6697916666666668</v>
      </c>
      <c r="V67" s="9">
        <f t="shared" si="57"/>
        <v>0.3853365384615385</v>
      </c>
    </row>
    <row r="68" spans="1:22" ht="12.75">
      <c r="A68" s="6" t="s">
        <v>13</v>
      </c>
      <c r="B68" s="7">
        <v>2</v>
      </c>
      <c r="C68" s="7">
        <v>2</v>
      </c>
      <c r="D68" s="7">
        <v>1</v>
      </c>
      <c r="E68" s="7">
        <v>1</v>
      </c>
      <c r="F68" s="7">
        <v>2</v>
      </c>
      <c r="G68" s="10">
        <f>S32/$J$10</f>
        <v>52.30555555555555</v>
      </c>
      <c r="H68" s="10">
        <f>G68/8</f>
        <v>6.538194444444444</v>
      </c>
      <c r="I68" s="10">
        <f>H68/5</f>
        <v>1.3076388888888888</v>
      </c>
      <c r="J68" s="10">
        <f>I68/(52/12)</f>
        <v>0.3017628205128205</v>
      </c>
      <c r="K68" s="11">
        <f>S32/$J$11</f>
        <v>26.152777777777775</v>
      </c>
      <c r="L68" s="11">
        <f>K68/8</f>
        <v>3.269097222222222</v>
      </c>
      <c r="M68" s="11">
        <f>L68/5</f>
        <v>0.6538194444444444</v>
      </c>
      <c r="N68" s="11">
        <f>M68/(52/12)</f>
        <v>0.15088141025641025</v>
      </c>
      <c r="O68" s="10">
        <f>S32/$J$12</f>
        <v>17.435185185185183</v>
      </c>
      <c r="P68" s="10">
        <f>O68/8</f>
        <v>2.179398148148148</v>
      </c>
      <c r="Q68" s="10">
        <f>P68/5</f>
        <v>0.43587962962962956</v>
      </c>
      <c r="R68" s="10">
        <f>Q68/(52/12)</f>
        <v>0.10058760683760683</v>
      </c>
      <c r="S68" s="11">
        <f>S32/$J$13</f>
        <v>13.076388888888888</v>
      </c>
      <c r="T68" s="11">
        <f>S68/8</f>
        <v>1.634548611111111</v>
      </c>
      <c r="U68" s="11">
        <f>T68/5</f>
        <v>0.3269097222222222</v>
      </c>
      <c r="V68" s="11">
        <f>U68/(52/12)</f>
        <v>0.07544070512820512</v>
      </c>
    </row>
    <row r="69" spans="1:22" ht="12.75">
      <c r="A69" s="6" t="s">
        <v>14</v>
      </c>
      <c r="B69" s="7">
        <v>6</v>
      </c>
      <c r="C69" s="7">
        <v>6</v>
      </c>
      <c r="D69" s="7">
        <v>2</v>
      </c>
      <c r="E69" s="7">
        <v>2</v>
      </c>
      <c r="F69" s="7">
        <v>6</v>
      </c>
      <c r="G69" s="10">
        <f>S33/$J$10</f>
        <v>110.25</v>
      </c>
      <c r="H69" s="10">
        <f>G69/8</f>
        <v>13.78125</v>
      </c>
      <c r="I69" s="10">
        <f>H69/5</f>
        <v>2.75625</v>
      </c>
      <c r="J69" s="10">
        <f>I69/(52/12)</f>
        <v>0.6360576923076924</v>
      </c>
      <c r="K69" s="11">
        <f>S33/$J$11</f>
        <v>55.125</v>
      </c>
      <c r="L69" s="11">
        <f>K69/8</f>
        <v>6.890625</v>
      </c>
      <c r="M69" s="11">
        <f>L69/5</f>
        <v>1.378125</v>
      </c>
      <c r="N69" s="11">
        <f>M69/(52/12)</f>
        <v>0.3180288461538462</v>
      </c>
      <c r="O69" s="10">
        <f>S33/$J$12</f>
        <v>36.75</v>
      </c>
      <c r="P69" s="10">
        <f>O69/8</f>
        <v>4.59375</v>
      </c>
      <c r="Q69" s="10">
        <f>P69/5</f>
        <v>0.91875</v>
      </c>
      <c r="R69" s="10">
        <f>Q69/(52/12)</f>
        <v>0.21201923076923077</v>
      </c>
      <c r="S69" s="11">
        <f>S33/$J$13</f>
        <v>27.5625</v>
      </c>
      <c r="T69" s="11">
        <f>S69/8</f>
        <v>3.4453125</v>
      </c>
      <c r="U69" s="11">
        <f>T69/5</f>
        <v>0.6890625</v>
      </c>
      <c r="V69" s="11">
        <f>U69/(52/12)</f>
        <v>0.1590144230769231</v>
      </c>
    </row>
    <row r="70" spans="1:22" ht="12.75">
      <c r="A70" s="6" t="s">
        <v>15</v>
      </c>
      <c r="B70" s="7">
        <v>3</v>
      </c>
      <c r="C70" s="7">
        <v>3</v>
      </c>
      <c r="D70" s="7">
        <v>1</v>
      </c>
      <c r="E70" s="7">
        <v>1</v>
      </c>
      <c r="F70" s="7">
        <v>3</v>
      </c>
      <c r="G70" s="10">
        <f>S34/$J$10</f>
        <v>55.125</v>
      </c>
      <c r="H70" s="10">
        <f>G70/8</f>
        <v>6.890625</v>
      </c>
      <c r="I70" s="10">
        <f>H70/5</f>
        <v>1.378125</v>
      </c>
      <c r="J70" s="10">
        <f>I70/(52/12)</f>
        <v>0.3180288461538462</v>
      </c>
      <c r="K70" s="11">
        <f>S34/$J$11</f>
        <v>27.5625</v>
      </c>
      <c r="L70" s="11">
        <f>K70/8</f>
        <v>3.4453125</v>
      </c>
      <c r="M70" s="11">
        <f>L70/5</f>
        <v>0.6890625</v>
      </c>
      <c r="N70" s="11">
        <f>M70/(52/12)</f>
        <v>0.1590144230769231</v>
      </c>
      <c r="O70" s="10">
        <f>S34/$J$12</f>
        <v>18.375</v>
      </c>
      <c r="P70" s="10">
        <f>O70/8</f>
        <v>2.296875</v>
      </c>
      <c r="Q70" s="10">
        <f>P70/5</f>
        <v>0.459375</v>
      </c>
      <c r="R70" s="10">
        <f>Q70/(52/12)</f>
        <v>0.10600961538461538</v>
      </c>
      <c r="S70" s="11">
        <f>S34/$J$13</f>
        <v>13.78125</v>
      </c>
      <c r="T70" s="11">
        <f>S70/8</f>
        <v>1.72265625</v>
      </c>
      <c r="U70" s="11">
        <f>T70/5</f>
        <v>0.34453125</v>
      </c>
      <c r="V70" s="11">
        <f>U70/(52/12)</f>
        <v>0.07950721153846155</v>
      </c>
    </row>
    <row r="71" spans="1:22" ht="12.75">
      <c r="A71" s="6" t="s">
        <v>16</v>
      </c>
      <c r="B71" s="7">
        <v>1</v>
      </c>
      <c r="C71" s="7">
        <v>1</v>
      </c>
      <c r="D71" s="7">
        <v>1</v>
      </c>
      <c r="E71" s="7">
        <v>1</v>
      </c>
      <c r="F71" s="7">
        <v>1</v>
      </c>
      <c r="G71" s="10">
        <f>S35/$J$10</f>
        <v>49.486111111111114</v>
      </c>
      <c r="H71" s="10">
        <f>G71/8</f>
        <v>6.185763888888889</v>
      </c>
      <c r="I71" s="10">
        <f>H71/5</f>
        <v>1.2371527777777778</v>
      </c>
      <c r="J71" s="10">
        <f>I71/(52/12)</f>
        <v>0.2854967948717949</v>
      </c>
      <c r="K71" s="11">
        <f>S35/$J$11</f>
        <v>24.743055555555557</v>
      </c>
      <c r="L71" s="11">
        <f>K71/8</f>
        <v>3.0928819444444446</v>
      </c>
      <c r="M71" s="11">
        <f>L71/5</f>
        <v>0.6185763888888889</v>
      </c>
      <c r="N71" s="11">
        <f>M71/(52/12)</f>
        <v>0.14274839743589746</v>
      </c>
      <c r="O71" s="10">
        <f>S35/$J$12</f>
        <v>16.49537037037037</v>
      </c>
      <c r="P71" s="10">
        <f>O71/8</f>
        <v>2.0619212962962963</v>
      </c>
      <c r="Q71" s="10">
        <f>P71/5</f>
        <v>0.41238425925925926</v>
      </c>
      <c r="R71" s="10">
        <f>Q71/(52/12)</f>
        <v>0.0951655982905983</v>
      </c>
      <c r="S71" s="11">
        <f>S35/$J$13</f>
        <v>12.371527777777779</v>
      </c>
      <c r="T71" s="11">
        <f>S71/8</f>
        <v>1.5464409722222223</v>
      </c>
      <c r="U71" s="11">
        <f>T71/5</f>
        <v>0.30928819444444444</v>
      </c>
      <c r="V71" s="11">
        <f>U71/(52/12)</f>
        <v>0.07137419871794873</v>
      </c>
    </row>
    <row r="72" spans="1:22" ht="12.75">
      <c r="A72" s="8" t="s">
        <v>3</v>
      </c>
      <c r="B72" s="8">
        <f aca="true" t="shared" si="58" ref="B72:V72">SUM(B73:B78)</f>
        <v>54</v>
      </c>
      <c r="C72" s="8">
        <f t="shared" si="58"/>
        <v>54</v>
      </c>
      <c r="D72" s="8">
        <f t="shared" si="58"/>
        <v>20</v>
      </c>
      <c r="E72" s="8">
        <f t="shared" si="58"/>
        <v>20</v>
      </c>
      <c r="F72" s="8">
        <f t="shared" si="58"/>
        <v>54</v>
      </c>
      <c r="G72" s="9">
        <f t="shared" si="58"/>
        <v>1085.5833333333333</v>
      </c>
      <c r="H72" s="9">
        <f t="shared" si="58"/>
        <v>135.69791666666666</v>
      </c>
      <c r="I72" s="9">
        <f t="shared" si="58"/>
        <v>27.13958333333333</v>
      </c>
      <c r="J72" s="9">
        <f t="shared" si="58"/>
        <v>6.26298076923077</v>
      </c>
      <c r="K72" s="9">
        <f t="shared" si="58"/>
        <v>542.7916666666666</v>
      </c>
      <c r="L72" s="9">
        <f t="shared" si="58"/>
        <v>67.84895833333333</v>
      </c>
      <c r="M72" s="9">
        <f t="shared" si="58"/>
        <v>13.569791666666665</v>
      </c>
      <c r="N72" s="9">
        <f t="shared" si="58"/>
        <v>3.131490384615385</v>
      </c>
      <c r="O72" s="9">
        <f t="shared" si="58"/>
        <v>361.8611111111111</v>
      </c>
      <c r="P72" s="9">
        <f t="shared" si="58"/>
        <v>45.232638888888886</v>
      </c>
      <c r="Q72" s="9">
        <f t="shared" si="58"/>
        <v>9.046527777777778</v>
      </c>
      <c r="R72" s="9">
        <f t="shared" si="58"/>
        <v>2.0876602564102567</v>
      </c>
      <c r="S72" s="9">
        <f t="shared" si="58"/>
        <v>271.3958333333333</v>
      </c>
      <c r="T72" s="9">
        <f t="shared" si="58"/>
        <v>33.924479166666664</v>
      </c>
      <c r="U72" s="9">
        <f t="shared" si="58"/>
        <v>6.784895833333333</v>
      </c>
      <c r="V72" s="9">
        <f t="shared" si="58"/>
        <v>1.5657451923076926</v>
      </c>
    </row>
    <row r="73" spans="1:22" ht="12.75">
      <c r="A73" s="6" t="s">
        <v>17</v>
      </c>
      <c r="B73" s="7">
        <v>4</v>
      </c>
      <c r="C73" s="7">
        <v>4</v>
      </c>
      <c r="D73" s="7">
        <v>1</v>
      </c>
      <c r="E73" s="7">
        <v>1</v>
      </c>
      <c r="F73" s="7">
        <v>4</v>
      </c>
      <c r="G73" s="10">
        <f aca="true" t="shared" si="59" ref="G73:G78">S37/$J$10</f>
        <v>57.94444444444445</v>
      </c>
      <c r="H73" s="10">
        <f aca="true" t="shared" si="60" ref="H73:H78">G73/8</f>
        <v>7.243055555555556</v>
      </c>
      <c r="I73" s="10">
        <f aca="true" t="shared" si="61" ref="I73:I78">H73/5</f>
        <v>1.4486111111111113</v>
      </c>
      <c r="J73" s="10">
        <f aca="true" t="shared" si="62" ref="J73:J78">I73/(52/12)</f>
        <v>0.3342948717948719</v>
      </c>
      <c r="K73" s="11">
        <f aca="true" t="shared" si="63" ref="K73:K78">S37/$J$11</f>
        <v>28.972222222222225</v>
      </c>
      <c r="L73" s="11">
        <f aca="true" t="shared" si="64" ref="L73:L78">K73/8</f>
        <v>3.621527777777778</v>
      </c>
      <c r="M73" s="11">
        <f aca="true" t="shared" si="65" ref="M73:M78">L73/5</f>
        <v>0.7243055555555556</v>
      </c>
      <c r="N73" s="11">
        <f aca="true" t="shared" si="66" ref="N73:N78">M73/(52/12)</f>
        <v>0.16714743589743594</v>
      </c>
      <c r="O73" s="10">
        <f aca="true" t="shared" si="67" ref="O73:O78">S37/$J$12</f>
        <v>19.314814814814817</v>
      </c>
      <c r="P73" s="10">
        <f aca="true" t="shared" si="68" ref="P73:P78">O73/8</f>
        <v>2.414351851851852</v>
      </c>
      <c r="Q73" s="10">
        <f aca="true" t="shared" si="69" ref="Q73:Q78">P73/5</f>
        <v>0.4828703703703704</v>
      </c>
      <c r="R73" s="10">
        <f aca="true" t="shared" si="70" ref="R73:R78">Q73/(52/12)</f>
        <v>0.11143162393162394</v>
      </c>
      <c r="S73" s="11">
        <f aca="true" t="shared" si="71" ref="S73:S78">S37/$J$13</f>
        <v>14.486111111111112</v>
      </c>
      <c r="T73" s="11">
        <f aca="true" t="shared" si="72" ref="T73:T78">S73/8</f>
        <v>1.810763888888889</v>
      </c>
      <c r="U73" s="11">
        <f aca="true" t="shared" si="73" ref="U73:U78">T73/5</f>
        <v>0.3621527777777778</v>
      </c>
      <c r="V73" s="11">
        <f aca="true" t="shared" si="74" ref="V73:V78">U73/(52/12)</f>
        <v>0.08357371794871797</v>
      </c>
    </row>
    <row r="74" spans="1:22" ht="12.75">
      <c r="A74" s="6" t="s">
        <v>18</v>
      </c>
      <c r="B74" s="7">
        <v>10</v>
      </c>
      <c r="C74" s="7">
        <v>10</v>
      </c>
      <c r="D74" s="7">
        <v>3</v>
      </c>
      <c r="E74" s="7">
        <v>3</v>
      </c>
      <c r="F74" s="7">
        <v>10</v>
      </c>
      <c r="G74" s="10">
        <f t="shared" si="59"/>
        <v>168.19444444444443</v>
      </c>
      <c r="H74" s="10">
        <f t="shared" si="60"/>
        <v>21.024305555555554</v>
      </c>
      <c r="I74" s="10">
        <f t="shared" si="61"/>
        <v>4.204861111111111</v>
      </c>
      <c r="J74" s="10">
        <f t="shared" si="62"/>
        <v>0.9703525641025641</v>
      </c>
      <c r="K74" s="11">
        <f t="shared" si="63"/>
        <v>84.09722222222221</v>
      </c>
      <c r="L74" s="11">
        <f t="shared" si="64"/>
        <v>10.512152777777777</v>
      </c>
      <c r="M74" s="11">
        <f t="shared" si="65"/>
        <v>2.1024305555555554</v>
      </c>
      <c r="N74" s="11">
        <f t="shared" si="66"/>
        <v>0.48517628205128205</v>
      </c>
      <c r="O74" s="10">
        <f t="shared" si="67"/>
        <v>56.06481481481481</v>
      </c>
      <c r="P74" s="10">
        <f t="shared" si="68"/>
        <v>7.008101851851851</v>
      </c>
      <c r="Q74" s="10">
        <f t="shared" si="69"/>
        <v>1.4016203703703702</v>
      </c>
      <c r="R74" s="10">
        <f t="shared" si="70"/>
        <v>0.3234508547008547</v>
      </c>
      <c r="S74" s="11">
        <f t="shared" si="71"/>
        <v>42.04861111111111</v>
      </c>
      <c r="T74" s="11">
        <f t="shared" si="72"/>
        <v>5.256076388888888</v>
      </c>
      <c r="U74" s="11">
        <f t="shared" si="73"/>
        <v>1.0512152777777777</v>
      </c>
      <c r="V74" s="11">
        <f t="shared" si="74"/>
        <v>0.24258814102564102</v>
      </c>
    </row>
    <row r="75" spans="1:22" ht="12.75">
      <c r="A75" s="6" t="s">
        <v>19</v>
      </c>
      <c r="B75" s="7">
        <v>16</v>
      </c>
      <c r="C75" s="7">
        <v>16</v>
      </c>
      <c r="D75" s="7">
        <v>7</v>
      </c>
      <c r="E75" s="7">
        <v>7</v>
      </c>
      <c r="F75" s="7">
        <v>16</v>
      </c>
      <c r="G75" s="10">
        <f t="shared" si="59"/>
        <v>371.77777777777777</v>
      </c>
      <c r="H75" s="10">
        <f t="shared" si="60"/>
        <v>46.47222222222222</v>
      </c>
      <c r="I75" s="10">
        <f t="shared" si="61"/>
        <v>9.294444444444444</v>
      </c>
      <c r="J75" s="10">
        <f t="shared" si="62"/>
        <v>2.144871794871795</v>
      </c>
      <c r="K75" s="11">
        <f t="shared" si="63"/>
        <v>185.88888888888889</v>
      </c>
      <c r="L75" s="11">
        <f t="shared" si="64"/>
        <v>23.23611111111111</v>
      </c>
      <c r="M75" s="11">
        <f t="shared" si="65"/>
        <v>4.647222222222222</v>
      </c>
      <c r="N75" s="11">
        <f t="shared" si="66"/>
        <v>1.0724358974358974</v>
      </c>
      <c r="O75" s="10">
        <f t="shared" si="67"/>
        <v>123.92592592592592</v>
      </c>
      <c r="P75" s="10">
        <f t="shared" si="68"/>
        <v>15.49074074074074</v>
      </c>
      <c r="Q75" s="10">
        <f t="shared" si="69"/>
        <v>3.098148148148148</v>
      </c>
      <c r="R75" s="10">
        <f t="shared" si="70"/>
        <v>0.714957264957265</v>
      </c>
      <c r="S75" s="11">
        <f t="shared" si="71"/>
        <v>92.94444444444444</v>
      </c>
      <c r="T75" s="11">
        <f t="shared" si="72"/>
        <v>11.618055555555555</v>
      </c>
      <c r="U75" s="11">
        <f t="shared" si="73"/>
        <v>2.323611111111111</v>
      </c>
      <c r="V75" s="11">
        <f t="shared" si="74"/>
        <v>0.5362179487179487</v>
      </c>
    </row>
    <row r="76" spans="1:22" ht="12.75">
      <c r="A76" s="6" t="s">
        <v>20</v>
      </c>
      <c r="B76" s="7">
        <v>5</v>
      </c>
      <c r="C76" s="7">
        <v>5</v>
      </c>
      <c r="D76" s="7">
        <v>3</v>
      </c>
      <c r="E76" s="7">
        <v>3</v>
      </c>
      <c r="F76" s="7">
        <v>5</v>
      </c>
      <c r="G76" s="10">
        <f t="shared" si="59"/>
        <v>154.0972222222222</v>
      </c>
      <c r="H76" s="10">
        <f t="shared" si="60"/>
        <v>19.262152777777775</v>
      </c>
      <c r="I76" s="10">
        <f t="shared" si="61"/>
        <v>3.852430555555555</v>
      </c>
      <c r="J76" s="10">
        <f t="shared" si="62"/>
        <v>0.8890224358974358</v>
      </c>
      <c r="K76" s="11">
        <f t="shared" si="63"/>
        <v>77.0486111111111</v>
      </c>
      <c r="L76" s="11">
        <f t="shared" si="64"/>
        <v>9.631076388888888</v>
      </c>
      <c r="M76" s="11">
        <f t="shared" si="65"/>
        <v>1.9262152777777775</v>
      </c>
      <c r="N76" s="11">
        <f t="shared" si="66"/>
        <v>0.4445112179487179</v>
      </c>
      <c r="O76" s="10">
        <f t="shared" si="67"/>
        <v>51.36574074074073</v>
      </c>
      <c r="P76" s="10">
        <f t="shared" si="68"/>
        <v>6.420717592592592</v>
      </c>
      <c r="Q76" s="10">
        <f t="shared" si="69"/>
        <v>1.2841435185185184</v>
      </c>
      <c r="R76" s="10">
        <f t="shared" si="70"/>
        <v>0.29634081196581197</v>
      </c>
      <c r="S76" s="11">
        <f t="shared" si="71"/>
        <v>38.52430555555555</v>
      </c>
      <c r="T76" s="11">
        <f t="shared" si="72"/>
        <v>4.815538194444444</v>
      </c>
      <c r="U76" s="11">
        <f t="shared" si="73"/>
        <v>0.9631076388888887</v>
      </c>
      <c r="V76" s="11">
        <f t="shared" si="74"/>
        <v>0.22225560897435895</v>
      </c>
    </row>
    <row r="77" spans="1:22" ht="12.75">
      <c r="A77" s="6" t="s">
        <v>21</v>
      </c>
      <c r="B77" s="7">
        <v>14</v>
      </c>
      <c r="C77" s="7">
        <v>14</v>
      </c>
      <c r="D77" s="7">
        <v>5</v>
      </c>
      <c r="E77" s="7">
        <v>5</v>
      </c>
      <c r="F77" s="7">
        <v>14</v>
      </c>
      <c r="G77" s="10">
        <f t="shared" si="59"/>
        <v>272.80555555555554</v>
      </c>
      <c r="H77" s="10">
        <f t="shared" si="60"/>
        <v>34.10069444444444</v>
      </c>
      <c r="I77" s="10">
        <f t="shared" si="61"/>
        <v>6.820138888888889</v>
      </c>
      <c r="J77" s="10">
        <f t="shared" si="62"/>
        <v>1.5738782051282052</v>
      </c>
      <c r="K77" s="11">
        <f t="shared" si="63"/>
        <v>136.40277777777777</v>
      </c>
      <c r="L77" s="11">
        <f t="shared" si="64"/>
        <v>17.05034722222222</v>
      </c>
      <c r="M77" s="11">
        <f t="shared" si="65"/>
        <v>3.4100694444444444</v>
      </c>
      <c r="N77" s="11">
        <f t="shared" si="66"/>
        <v>0.7869391025641026</v>
      </c>
      <c r="O77" s="10">
        <f t="shared" si="67"/>
        <v>90.93518518518518</v>
      </c>
      <c r="P77" s="10">
        <f t="shared" si="68"/>
        <v>11.366898148148147</v>
      </c>
      <c r="Q77" s="10">
        <f t="shared" si="69"/>
        <v>2.2733796296296296</v>
      </c>
      <c r="R77" s="10">
        <f t="shared" si="70"/>
        <v>0.5246260683760684</v>
      </c>
      <c r="S77" s="11">
        <f t="shared" si="71"/>
        <v>68.20138888888889</v>
      </c>
      <c r="T77" s="11">
        <f t="shared" si="72"/>
        <v>8.52517361111111</v>
      </c>
      <c r="U77" s="11">
        <f t="shared" si="73"/>
        <v>1.7050347222222222</v>
      </c>
      <c r="V77" s="11">
        <f t="shared" si="74"/>
        <v>0.3934695512820513</v>
      </c>
    </row>
    <row r="78" spans="1:22" ht="12.75">
      <c r="A78" s="6" t="s">
        <v>22</v>
      </c>
      <c r="B78" s="7">
        <v>5</v>
      </c>
      <c r="C78" s="7">
        <v>5</v>
      </c>
      <c r="D78" s="7">
        <v>1</v>
      </c>
      <c r="E78" s="7">
        <v>1</v>
      </c>
      <c r="F78" s="7">
        <v>5</v>
      </c>
      <c r="G78" s="10">
        <f t="shared" si="59"/>
        <v>60.763888888888886</v>
      </c>
      <c r="H78" s="10">
        <f t="shared" si="60"/>
        <v>7.595486111111111</v>
      </c>
      <c r="I78" s="10">
        <f t="shared" si="61"/>
        <v>1.519097222222222</v>
      </c>
      <c r="J78" s="10">
        <f t="shared" si="62"/>
        <v>0.3505608974358974</v>
      </c>
      <c r="K78" s="11">
        <f t="shared" si="63"/>
        <v>30.381944444444443</v>
      </c>
      <c r="L78" s="11">
        <f t="shared" si="64"/>
        <v>3.7977430555555554</v>
      </c>
      <c r="M78" s="11">
        <f t="shared" si="65"/>
        <v>0.759548611111111</v>
      </c>
      <c r="N78" s="11">
        <f t="shared" si="66"/>
        <v>0.1752804487179487</v>
      </c>
      <c r="O78" s="10">
        <f t="shared" si="67"/>
        <v>20.25462962962963</v>
      </c>
      <c r="P78" s="10">
        <f t="shared" si="68"/>
        <v>2.5318287037037037</v>
      </c>
      <c r="Q78" s="10">
        <f t="shared" si="69"/>
        <v>0.5063657407407407</v>
      </c>
      <c r="R78" s="10">
        <f t="shared" si="70"/>
        <v>0.11685363247863248</v>
      </c>
      <c r="S78" s="11">
        <f t="shared" si="71"/>
        <v>15.190972222222221</v>
      </c>
      <c r="T78" s="11">
        <f t="shared" si="72"/>
        <v>1.8988715277777777</v>
      </c>
      <c r="U78" s="11">
        <f t="shared" si="73"/>
        <v>0.3797743055555555</v>
      </c>
      <c r="V78" s="11">
        <f t="shared" si="74"/>
        <v>0.08764022435897435</v>
      </c>
    </row>
    <row r="79" spans="1:22" ht="12.75">
      <c r="A79" s="8" t="s">
        <v>4</v>
      </c>
      <c r="B79" s="8">
        <f aca="true" t="shared" si="75" ref="B79:V79">SUM(B80:B84)</f>
        <v>27</v>
      </c>
      <c r="C79" s="8">
        <f t="shared" si="75"/>
        <v>27</v>
      </c>
      <c r="D79" s="8">
        <f t="shared" si="75"/>
        <v>10</v>
      </c>
      <c r="E79" s="8">
        <f t="shared" si="75"/>
        <v>10</v>
      </c>
      <c r="F79" s="8">
        <f t="shared" si="75"/>
        <v>27</v>
      </c>
      <c r="G79" s="9">
        <f t="shared" si="75"/>
        <v>542.7916666666667</v>
      </c>
      <c r="H79" s="9">
        <f t="shared" si="75"/>
        <v>67.84895833333334</v>
      </c>
      <c r="I79" s="9">
        <f t="shared" si="75"/>
        <v>13.569791666666667</v>
      </c>
      <c r="J79" s="9">
        <f t="shared" si="75"/>
        <v>3.1314903846153843</v>
      </c>
      <c r="K79" s="9">
        <f t="shared" si="75"/>
        <v>271.39583333333337</v>
      </c>
      <c r="L79" s="9">
        <f t="shared" si="75"/>
        <v>33.92447916666667</v>
      </c>
      <c r="M79" s="9">
        <f t="shared" si="75"/>
        <v>6.784895833333334</v>
      </c>
      <c r="N79" s="9">
        <f t="shared" si="75"/>
        <v>1.5657451923076922</v>
      </c>
      <c r="O79" s="9">
        <f t="shared" si="75"/>
        <v>180.93055555555557</v>
      </c>
      <c r="P79" s="9">
        <f t="shared" si="75"/>
        <v>22.616319444444446</v>
      </c>
      <c r="Q79" s="9">
        <f t="shared" si="75"/>
        <v>4.523263888888889</v>
      </c>
      <c r="R79" s="9">
        <f t="shared" si="75"/>
        <v>1.0438301282051283</v>
      </c>
      <c r="S79" s="9">
        <f t="shared" si="75"/>
        <v>135.69791666666669</v>
      </c>
      <c r="T79" s="9">
        <f t="shared" si="75"/>
        <v>16.962239583333336</v>
      </c>
      <c r="U79" s="9">
        <f t="shared" si="75"/>
        <v>3.392447916666667</v>
      </c>
      <c r="V79" s="9">
        <f t="shared" si="75"/>
        <v>0.7828725961538461</v>
      </c>
    </row>
    <row r="80" spans="1:22" ht="12.75">
      <c r="A80" s="6" t="s">
        <v>5</v>
      </c>
      <c r="B80" s="7">
        <v>3</v>
      </c>
      <c r="C80" s="7">
        <v>3</v>
      </c>
      <c r="D80" s="7">
        <v>1</v>
      </c>
      <c r="E80" s="7">
        <v>1</v>
      </c>
      <c r="F80" s="7">
        <v>3</v>
      </c>
      <c r="G80" s="10">
        <f>S44/$J$10</f>
        <v>55.125</v>
      </c>
      <c r="H80" s="10">
        <f>G80/8</f>
        <v>6.890625</v>
      </c>
      <c r="I80" s="10">
        <f>H80/5</f>
        <v>1.378125</v>
      </c>
      <c r="J80" s="10">
        <f>I80/(52/12)</f>
        <v>0.3180288461538462</v>
      </c>
      <c r="K80" s="11">
        <f>S44/$J$11</f>
        <v>27.5625</v>
      </c>
      <c r="L80" s="11">
        <f>K80/8</f>
        <v>3.4453125</v>
      </c>
      <c r="M80" s="11">
        <f>L80/5</f>
        <v>0.6890625</v>
      </c>
      <c r="N80" s="11">
        <f>M80/(52/12)</f>
        <v>0.1590144230769231</v>
      </c>
      <c r="O80" s="10">
        <f>S44/$J$12</f>
        <v>18.375</v>
      </c>
      <c r="P80" s="10">
        <f>O80/8</f>
        <v>2.296875</v>
      </c>
      <c r="Q80" s="10">
        <f>P80/5</f>
        <v>0.459375</v>
      </c>
      <c r="R80" s="10">
        <f>Q80/(52/12)</f>
        <v>0.10600961538461538</v>
      </c>
      <c r="S80" s="11">
        <f>S44/$J$13</f>
        <v>13.78125</v>
      </c>
      <c r="T80" s="11">
        <f>S80/8</f>
        <v>1.72265625</v>
      </c>
      <c r="U80" s="11">
        <f>T80/5</f>
        <v>0.34453125</v>
      </c>
      <c r="V80" s="11">
        <f>U80/(52/12)</f>
        <v>0.07950721153846155</v>
      </c>
    </row>
    <row r="81" spans="1:22" ht="12.75">
      <c r="A81" s="6" t="s">
        <v>23</v>
      </c>
      <c r="B81" s="7">
        <v>5</v>
      </c>
      <c r="C81" s="7">
        <v>5</v>
      </c>
      <c r="D81" s="7">
        <v>4</v>
      </c>
      <c r="E81" s="7">
        <v>4</v>
      </c>
      <c r="F81" s="7">
        <v>5</v>
      </c>
      <c r="G81" s="10">
        <f>S45/$J$10</f>
        <v>200.76388888888889</v>
      </c>
      <c r="H81" s="10">
        <f>G81/8</f>
        <v>25.09548611111111</v>
      </c>
      <c r="I81" s="10">
        <f>H81/5</f>
        <v>5.019097222222222</v>
      </c>
      <c r="J81" s="10">
        <f>I81/(52/12)</f>
        <v>1.1582532051282053</v>
      </c>
      <c r="K81" s="11">
        <f>S45/$J$11</f>
        <v>100.38194444444444</v>
      </c>
      <c r="L81" s="11">
        <f>K81/8</f>
        <v>12.547743055555555</v>
      </c>
      <c r="M81" s="11">
        <f>L81/5</f>
        <v>2.509548611111111</v>
      </c>
      <c r="N81" s="11">
        <f>M81/(52/12)</f>
        <v>0.5791266025641026</v>
      </c>
      <c r="O81" s="10">
        <f>S45/$J$12</f>
        <v>66.92129629629629</v>
      </c>
      <c r="P81" s="10">
        <f>O81/8</f>
        <v>8.365162037037036</v>
      </c>
      <c r="Q81" s="10">
        <f>P81/5</f>
        <v>1.6730324074074072</v>
      </c>
      <c r="R81" s="10">
        <f>Q81/(52/12)</f>
        <v>0.38608440170940167</v>
      </c>
      <c r="S81" s="11">
        <f>S45/$J$13</f>
        <v>50.19097222222222</v>
      </c>
      <c r="T81" s="11">
        <f>S81/8</f>
        <v>6.273871527777778</v>
      </c>
      <c r="U81" s="11">
        <f>T81/5</f>
        <v>1.2547743055555556</v>
      </c>
      <c r="V81" s="11">
        <f>U81/(52/12)</f>
        <v>0.2895633012820513</v>
      </c>
    </row>
    <row r="82" spans="1:22" ht="12.75">
      <c r="A82" s="6" t="s">
        <v>24</v>
      </c>
      <c r="B82" s="7">
        <v>3</v>
      </c>
      <c r="C82" s="7">
        <v>3</v>
      </c>
      <c r="D82" s="7">
        <v>1</v>
      </c>
      <c r="E82" s="7">
        <v>1</v>
      </c>
      <c r="F82" s="7">
        <v>3</v>
      </c>
      <c r="G82" s="10">
        <f>S46/$J$10</f>
        <v>55.125</v>
      </c>
      <c r="H82" s="10">
        <f>G82/8</f>
        <v>6.890625</v>
      </c>
      <c r="I82" s="10">
        <f>H82/5</f>
        <v>1.378125</v>
      </c>
      <c r="J82" s="10">
        <f>I82/(52/12)</f>
        <v>0.3180288461538462</v>
      </c>
      <c r="K82" s="11">
        <f>S46/$J$11</f>
        <v>27.5625</v>
      </c>
      <c r="L82" s="11">
        <f>K82/8</f>
        <v>3.4453125</v>
      </c>
      <c r="M82" s="11">
        <f>L82/5</f>
        <v>0.6890625</v>
      </c>
      <c r="N82" s="11">
        <f>M82/(52/12)</f>
        <v>0.1590144230769231</v>
      </c>
      <c r="O82" s="10">
        <f>S46/$J$12</f>
        <v>18.375</v>
      </c>
      <c r="P82" s="10">
        <f>O82/8</f>
        <v>2.296875</v>
      </c>
      <c r="Q82" s="10">
        <f>P82/5</f>
        <v>0.459375</v>
      </c>
      <c r="R82" s="10">
        <f>Q82/(52/12)</f>
        <v>0.10600961538461538</v>
      </c>
      <c r="S82" s="11">
        <f>S46/$J$13</f>
        <v>13.78125</v>
      </c>
      <c r="T82" s="11">
        <f>S82/8</f>
        <v>1.72265625</v>
      </c>
      <c r="U82" s="11">
        <f>T82/5</f>
        <v>0.34453125</v>
      </c>
      <c r="V82" s="11">
        <f>U82/(52/12)</f>
        <v>0.07950721153846155</v>
      </c>
    </row>
    <row r="83" spans="1:22" ht="12.75">
      <c r="A83" s="6" t="s">
        <v>25</v>
      </c>
      <c r="B83" s="7">
        <v>4</v>
      </c>
      <c r="C83" s="7">
        <v>4</v>
      </c>
      <c r="D83" s="7">
        <v>1</v>
      </c>
      <c r="E83" s="7">
        <v>1</v>
      </c>
      <c r="F83" s="7">
        <v>4</v>
      </c>
      <c r="G83" s="10">
        <f>S47/$J$10</f>
        <v>57.94444444444445</v>
      </c>
      <c r="H83" s="10">
        <f>G83/8</f>
        <v>7.243055555555556</v>
      </c>
      <c r="I83" s="10">
        <f>H83/5</f>
        <v>1.4486111111111113</v>
      </c>
      <c r="J83" s="10">
        <f>I83/(52/12)</f>
        <v>0.3342948717948719</v>
      </c>
      <c r="K83" s="11">
        <f>S47/$J$11</f>
        <v>28.972222222222225</v>
      </c>
      <c r="L83" s="11">
        <f>K83/8</f>
        <v>3.621527777777778</v>
      </c>
      <c r="M83" s="11">
        <f>L83/5</f>
        <v>0.7243055555555556</v>
      </c>
      <c r="N83" s="11">
        <f>M83/(52/12)</f>
        <v>0.16714743589743594</v>
      </c>
      <c r="O83" s="10">
        <f>S47/$J$12</f>
        <v>19.314814814814817</v>
      </c>
      <c r="P83" s="10">
        <f>O83/8</f>
        <v>2.414351851851852</v>
      </c>
      <c r="Q83" s="10">
        <f>P83/5</f>
        <v>0.4828703703703704</v>
      </c>
      <c r="R83" s="10">
        <f>Q83/(52/12)</f>
        <v>0.11143162393162394</v>
      </c>
      <c r="S83" s="11">
        <f>S47/$J$13</f>
        <v>14.486111111111112</v>
      </c>
      <c r="T83" s="11">
        <f>S83/8</f>
        <v>1.810763888888889</v>
      </c>
      <c r="U83" s="11">
        <f>T83/5</f>
        <v>0.3621527777777778</v>
      </c>
      <c r="V83" s="11">
        <f>U83/(52/12)</f>
        <v>0.08357371794871797</v>
      </c>
    </row>
    <row r="84" spans="1:22" ht="12.75">
      <c r="A84" s="6" t="s">
        <v>26</v>
      </c>
      <c r="B84" s="7">
        <v>12</v>
      </c>
      <c r="C84" s="7">
        <v>12</v>
      </c>
      <c r="D84" s="7">
        <v>3</v>
      </c>
      <c r="E84" s="7">
        <v>3</v>
      </c>
      <c r="F84" s="7">
        <v>12</v>
      </c>
      <c r="G84" s="10">
        <f>S48/$J$10</f>
        <v>173.83333333333334</v>
      </c>
      <c r="H84" s="10">
        <f>G84/8</f>
        <v>21.729166666666668</v>
      </c>
      <c r="I84" s="10">
        <f>H84/5</f>
        <v>4.345833333333333</v>
      </c>
      <c r="J84" s="10">
        <f>I84/(52/12)</f>
        <v>1.0028846153846154</v>
      </c>
      <c r="K84" s="11">
        <f>S48/$J$11</f>
        <v>86.91666666666667</v>
      </c>
      <c r="L84" s="11">
        <f>K84/8</f>
        <v>10.864583333333334</v>
      </c>
      <c r="M84" s="11">
        <f>L84/5</f>
        <v>2.1729166666666666</v>
      </c>
      <c r="N84" s="11">
        <f>M84/(52/12)</f>
        <v>0.5014423076923077</v>
      </c>
      <c r="O84" s="10">
        <f>S48/$J$12</f>
        <v>57.94444444444445</v>
      </c>
      <c r="P84" s="10">
        <f>O84/8</f>
        <v>7.243055555555556</v>
      </c>
      <c r="Q84" s="10">
        <f>P84/5</f>
        <v>1.4486111111111113</v>
      </c>
      <c r="R84" s="10">
        <f>Q84/(52/12)</f>
        <v>0.3342948717948719</v>
      </c>
      <c r="S84" s="11">
        <f>S48/$J$13</f>
        <v>43.458333333333336</v>
      </c>
      <c r="T84" s="11">
        <f>S84/8</f>
        <v>5.432291666666667</v>
      </c>
      <c r="U84" s="11">
        <f>T84/5</f>
        <v>1.0864583333333333</v>
      </c>
      <c r="V84" s="11">
        <f>U84/(52/12)</f>
        <v>0.25072115384615384</v>
      </c>
    </row>
  </sheetData>
  <mergeCells count="58">
    <mergeCell ref="A53:A55"/>
    <mergeCell ref="G54:J54"/>
    <mergeCell ref="K54:N54"/>
    <mergeCell ref="A16:V17"/>
    <mergeCell ref="A51:V52"/>
    <mergeCell ref="B18:B19"/>
    <mergeCell ref="C18:C19"/>
    <mergeCell ref="D18:D19"/>
    <mergeCell ref="E18:E19"/>
    <mergeCell ref="F18:F19"/>
    <mergeCell ref="A18:A19"/>
    <mergeCell ref="G18:J18"/>
    <mergeCell ref="K18:N18"/>
    <mergeCell ref="J13:R13"/>
    <mergeCell ref="B13:I13"/>
    <mergeCell ref="O18:R18"/>
    <mergeCell ref="B1:R2"/>
    <mergeCell ref="M8:O8"/>
    <mergeCell ref="P4:R4"/>
    <mergeCell ref="P5:R5"/>
    <mergeCell ref="P6:R6"/>
    <mergeCell ref="P7:R7"/>
    <mergeCell ref="P8:R8"/>
    <mergeCell ref="M4:O4"/>
    <mergeCell ref="M5:O5"/>
    <mergeCell ref="M6:O6"/>
    <mergeCell ref="M7:O7"/>
    <mergeCell ref="B12:I12"/>
    <mergeCell ref="B9:I9"/>
    <mergeCell ref="B10:I10"/>
    <mergeCell ref="B11:I11"/>
    <mergeCell ref="J12:R12"/>
    <mergeCell ref="J8:L8"/>
    <mergeCell ref="J9:R9"/>
    <mergeCell ref="J10:R10"/>
    <mergeCell ref="J11:R11"/>
    <mergeCell ref="J4:L4"/>
    <mergeCell ref="J5:L5"/>
    <mergeCell ref="J6:L6"/>
    <mergeCell ref="J7:L7"/>
    <mergeCell ref="B8:I8"/>
    <mergeCell ref="B4:I4"/>
    <mergeCell ref="B5:I5"/>
    <mergeCell ref="B6:I6"/>
    <mergeCell ref="B7:I7"/>
    <mergeCell ref="B3:I3"/>
    <mergeCell ref="J3:L3"/>
    <mergeCell ref="M3:O3"/>
    <mergeCell ref="P3:R3"/>
    <mergeCell ref="S18:V18"/>
    <mergeCell ref="B53:B55"/>
    <mergeCell ref="C53:C55"/>
    <mergeCell ref="D53:D55"/>
    <mergeCell ref="E53:E55"/>
    <mergeCell ref="O54:R54"/>
    <mergeCell ref="S54:V54"/>
    <mergeCell ref="G53:V53"/>
    <mergeCell ref="F53:F55"/>
  </mergeCells>
  <printOptions horizontalCentered="1"/>
  <pageMargins left="0.25" right="0.25" top="0.75" bottom="0.25" header="0.75" footer="0.25"/>
  <pageSetup horizontalDpi="600" verticalDpi="600" orientation="landscape" scale="84" r:id="rId1"/>
  <rowBreaks count="3" manualBreakCount="3">
    <brk id="14" max="21" man="1"/>
    <brk id="49" max="21" man="1"/>
    <brk id="84" max="21" man="1"/>
  </rowBreaks>
  <ignoredErrors>
    <ignoredError sqref="G43:V43 G36:V36 G31:V31 G24:V24 G79:V79 G72:V72 G67:V67 G60:V60" formula="1"/>
  </ignoredErrors>
</worksheet>
</file>

<file path=xl/worksheets/sheet2.xml><?xml version="1.0" encoding="utf-8"?>
<worksheet xmlns="http://schemas.openxmlformats.org/spreadsheetml/2006/main" xmlns:r="http://schemas.openxmlformats.org/officeDocument/2006/relationships">
  <dimension ref="A1:B51"/>
  <sheetViews>
    <sheetView tabSelected="1" workbookViewId="0" topLeftCell="A1">
      <selection activeCell="D2" sqref="D2"/>
    </sheetView>
  </sheetViews>
  <sheetFormatPr defaultColWidth="9.140625" defaultRowHeight="12.75"/>
  <cols>
    <col min="1" max="1" width="5.00390625" style="18" customWidth="1"/>
    <col min="2" max="2" width="80.7109375" style="17" customWidth="1"/>
    <col min="3" max="16384" width="9.140625" style="17" customWidth="1"/>
  </cols>
  <sheetData>
    <row r="1" spans="1:2" ht="24.75">
      <c r="A1" s="19">
        <v>0</v>
      </c>
      <c r="B1" s="24" t="s">
        <v>111</v>
      </c>
    </row>
    <row r="2" ht="120" customHeight="1">
      <c r="B2" s="21" t="s">
        <v>124</v>
      </c>
    </row>
    <row r="3" spans="1:2" ht="22.5">
      <c r="A3" s="19">
        <v>1</v>
      </c>
      <c r="B3" s="23" t="s">
        <v>61</v>
      </c>
    </row>
    <row r="4" spans="1:2" ht="41.25" customHeight="1">
      <c r="A4" s="20" t="s">
        <v>62</v>
      </c>
      <c r="B4" s="21" t="s">
        <v>63</v>
      </c>
    </row>
    <row r="5" spans="1:2" ht="65.25" customHeight="1">
      <c r="A5" s="20" t="s">
        <v>64</v>
      </c>
      <c r="B5" s="21" t="s">
        <v>112</v>
      </c>
    </row>
    <row r="6" spans="1:2" ht="76.5">
      <c r="A6" s="20" t="s">
        <v>65</v>
      </c>
      <c r="B6" s="21" t="s">
        <v>113</v>
      </c>
    </row>
    <row r="7" spans="1:2" ht="63.75">
      <c r="A7" s="20" t="s">
        <v>66</v>
      </c>
      <c r="B7" s="21" t="s">
        <v>114</v>
      </c>
    </row>
    <row r="8" spans="1:2" ht="63.75">
      <c r="A8" s="20" t="s">
        <v>67</v>
      </c>
      <c r="B8" s="21" t="s">
        <v>115</v>
      </c>
    </row>
    <row r="9" spans="1:2" ht="65.25" customHeight="1">
      <c r="A9" s="20" t="s">
        <v>68</v>
      </c>
      <c r="B9" s="21" t="s">
        <v>116</v>
      </c>
    </row>
    <row r="10" spans="1:2" ht="51">
      <c r="A10" s="20" t="s">
        <v>69</v>
      </c>
      <c r="B10" s="21" t="s">
        <v>70</v>
      </c>
    </row>
    <row r="11" spans="1:2" ht="38.25">
      <c r="A11" s="20" t="s">
        <v>71</v>
      </c>
      <c r="B11" s="22" t="s">
        <v>117</v>
      </c>
    </row>
    <row r="12" spans="1:2" ht="38.25">
      <c r="A12" s="20" t="s">
        <v>72</v>
      </c>
      <c r="B12" s="22" t="s">
        <v>118</v>
      </c>
    </row>
    <row r="13" spans="1:2" ht="38.25">
      <c r="A13" s="20" t="s">
        <v>73</v>
      </c>
      <c r="B13" s="22" t="s">
        <v>119</v>
      </c>
    </row>
    <row r="14" spans="1:2" ht="38.25">
      <c r="A14" s="20" t="s">
        <v>74</v>
      </c>
      <c r="B14" s="22" t="s">
        <v>120</v>
      </c>
    </row>
    <row r="15" spans="1:2" ht="22.5">
      <c r="A15" s="19">
        <v>2</v>
      </c>
      <c r="B15" s="23" t="s">
        <v>75</v>
      </c>
    </row>
    <row r="16" spans="1:2" ht="114.75">
      <c r="A16" s="20" t="s">
        <v>62</v>
      </c>
      <c r="B16" s="21" t="s">
        <v>76</v>
      </c>
    </row>
    <row r="17" spans="1:2" ht="89.25">
      <c r="A17" s="20" t="s">
        <v>64</v>
      </c>
      <c r="B17" s="21" t="s">
        <v>77</v>
      </c>
    </row>
    <row r="18" spans="1:2" ht="92.25" customHeight="1">
      <c r="A18" s="20" t="s">
        <v>65</v>
      </c>
      <c r="B18" s="21" t="s">
        <v>78</v>
      </c>
    </row>
    <row r="19" spans="1:2" ht="80.25" customHeight="1">
      <c r="A19" s="20" t="s">
        <v>66</v>
      </c>
      <c r="B19" s="21" t="s">
        <v>79</v>
      </c>
    </row>
    <row r="20" spans="1:2" ht="80.25" customHeight="1">
      <c r="A20" s="20" t="s">
        <v>67</v>
      </c>
      <c r="B20" s="21" t="s">
        <v>80</v>
      </c>
    </row>
    <row r="21" spans="1:2" ht="89.25">
      <c r="A21" s="20" t="s">
        <v>68</v>
      </c>
      <c r="B21" s="21" t="s">
        <v>81</v>
      </c>
    </row>
    <row r="22" spans="1:2" ht="114.75">
      <c r="A22" s="20" t="s">
        <v>69</v>
      </c>
      <c r="B22" s="21" t="s">
        <v>121</v>
      </c>
    </row>
    <row r="23" spans="1:2" ht="114.75">
      <c r="A23" s="20" t="s">
        <v>71</v>
      </c>
      <c r="B23" s="21" t="s">
        <v>122</v>
      </c>
    </row>
    <row r="24" spans="1:2" ht="105" customHeight="1">
      <c r="A24" s="20" t="s">
        <v>72</v>
      </c>
      <c r="B24" s="21" t="s">
        <v>123</v>
      </c>
    </row>
    <row r="25" spans="1:2" ht="63.75">
      <c r="A25" s="20" t="s">
        <v>73</v>
      </c>
      <c r="B25" s="21" t="s">
        <v>82</v>
      </c>
    </row>
    <row r="26" spans="1:2" ht="127.5">
      <c r="A26" s="20" t="s">
        <v>74</v>
      </c>
      <c r="B26" s="21" t="s">
        <v>83</v>
      </c>
    </row>
    <row r="27" spans="1:2" ht="38.25">
      <c r="A27" s="20" t="s">
        <v>84</v>
      </c>
      <c r="B27" s="21" t="s">
        <v>85</v>
      </c>
    </row>
    <row r="28" spans="1:2" ht="38.25">
      <c r="A28" s="20" t="s">
        <v>86</v>
      </c>
      <c r="B28" s="21" t="s">
        <v>87</v>
      </c>
    </row>
    <row r="29" spans="1:2" ht="38.25">
      <c r="A29" s="20" t="s">
        <v>88</v>
      </c>
      <c r="B29" s="21" t="s">
        <v>89</v>
      </c>
    </row>
    <row r="30" spans="1:2" ht="51">
      <c r="A30" s="20" t="s">
        <v>90</v>
      </c>
      <c r="B30" s="21" t="s">
        <v>91</v>
      </c>
    </row>
    <row r="31" spans="1:2" ht="54" customHeight="1">
      <c r="A31" s="20" t="s">
        <v>92</v>
      </c>
      <c r="B31" s="21" t="s">
        <v>93</v>
      </c>
    </row>
    <row r="32" spans="1:2" ht="51">
      <c r="A32" s="20" t="s">
        <v>94</v>
      </c>
      <c r="B32" s="21" t="s">
        <v>95</v>
      </c>
    </row>
    <row r="33" spans="1:2" ht="63.75">
      <c r="A33" s="20" t="s">
        <v>96</v>
      </c>
      <c r="B33" s="21" t="s">
        <v>97</v>
      </c>
    </row>
    <row r="34" spans="1:2" ht="51">
      <c r="A34" s="20" t="s">
        <v>98</v>
      </c>
      <c r="B34" s="21" t="s">
        <v>99</v>
      </c>
    </row>
    <row r="35" spans="1:2" ht="22.5">
      <c r="A35" s="19">
        <v>3</v>
      </c>
      <c r="B35" s="23" t="s">
        <v>100</v>
      </c>
    </row>
    <row r="36" spans="1:2" ht="114.75">
      <c r="A36" s="20" t="s">
        <v>62</v>
      </c>
      <c r="B36" s="21" t="s">
        <v>76</v>
      </c>
    </row>
    <row r="37" spans="1:2" ht="76.5">
      <c r="A37" s="20" t="s">
        <v>64</v>
      </c>
      <c r="B37" s="21" t="s">
        <v>101</v>
      </c>
    </row>
    <row r="38" spans="1:2" ht="76.5">
      <c r="A38" s="20" t="s">
        <v>65</v>
      </c>
      <c r="B38" s="21" t="s">
        <v>102</v>
      </c>
    </row>
    <row r="39" spans="1:2" ht="66.75" customHeight="1">
      <c r="A39" s="20" t="s">
        <v>66</v>
      </c>
      <c r="B39" s="21" t="s">
        <v>103</v>
      </c>
    </row>
    <row r="40" spans="1:2" ht="63.75">
      <c r="A40" s="20" t="s">
        <v>67</v>
      </c>
      <c r="B40" s="21" t="s">
        <v>104</v>
      </c>
    </row>
    <row r="41" spans="1:2" ht="76.5">
      <c r="A41" s="20" t="s">
        <v>68</v>
      </c>
      <c r="B41" s="21" t="s">
        <v>105</v>
      </c>
    </row>
    <row r="42" spans="1:2" ht="25.5">
      <c r="A42" s="20" t="s">
        <v>69</v>
      </c>
      <c r="B42" s="22" t="s">
        <v>106</v>
      </c>
    </row>
    <row r="43" spans="1:2" ht="51">
      <c r="A43" s="20" t="s">
        <v>71</v>
      </c>
      <c r="B43" s="21" t="s">
        <v>107</v>
      </c>
    </row>
    <row r="44" spans="1:2" ht="38.25">
      <c r="A44" s="20" t="s">
        <v>72</v>
      </c>
      <c r="B44" s="21" t="s">
        <v>108</v>
      </c>
    </row>
    <row r="45" spans="1:2" ht="38.25">
      <c r="A45" s="20" t="s">
        <v>73</v>
      </c>
      <c r="B45" s="21" t="s">
        <v>109</v>
      </c>
    </row>
    <row r="46" spans="1:2" ht="38.25">
      <c r="A46" s="20" t="s">
        <v>74</v>
      </c>
      <c r="B46" s="21" t="s">
        <v>110</v>
      </c>
    </row>
    <row r="47" spans="1:2" ht="51">
      <c r="A47" s="20" t="s">
        <v>84</v>
      </c>
      <c r="B47" s="21" t="s">
        <v>91</v>
      </c>
    </row>
    <row r="48" spans="1:2" ht="53.25" customHeight="1">
      <c r="A48" s="20" t="s">
        <v>86</v>
      </c>
      <c r="B48" s="21" t="s">
        <v>93</v>
      </c>
    </row>
    <row r="49" spans="1:2" ht="51">
      <c r="A49" s="20" t="s">
        <v>88</v>
      </c>
      <c r="B49" s="21" t="s">
        <v>95</v>
      </c>
    </row>
    <row r="50" spans="1:2" ht="63.75">
      <c r="A50" s="20" t="s">
        <v>90</v>
      </c>
      <c r="B50" s="21" t="s">
        <v>97</v>
      </c>
    </row>
    <row r="51" spans="1:2" ht="51">
      <c r="A51" s="20" t="s">
        <v>92</v>
      </c>
      <c r="B51" s="21" t="s">
        <v>99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Rico</dc:creator>
  <cp:keywords/>
  <dc:description/>
  <cp:lastModifiedBy>Steve Buda</cp:lastModifiedBy>
  <cp:lastPrinted>2003-12-28T15:36:57Z</cp:lastPrinted>
  <dcterms:created xsi:type="dcterms:W3CDTF">2003-02-10T23:28:40Z</dcterms:created>
  <dcterms:modified xsi:type="dcterms:W3CDTF">2004-01-09T19:34:34Z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819311939</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1828136987</vt:i4>
  </property>
</Properties>
</file>