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140" windowHeight="9996" activeTab="2"/>
  </bookViews>
  <sheets>
    <sheet name="Activity_M" sheetId="1" r:id="rId1"/>
    <sheet name="Product_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<sst xmlns="http://schemas.openxmlformats.org/spreadsheetml/2006/main" count="409" uniqueCount="137">
  <si>
    <t>Model Manufacturing Company</t>
  </si>
  <si>
    <t>Activity Analysis</t>
  </si>
  <si>
    <t>Percentage of</t>
  </si>
  <si>
    <t>Cost</t>
  </si>
  <si>
    <t>Time Devoted</t>
  </si>
  <si>
    <t>Activity</t>
  </si>
  <si>
    <t>Output</t>
  </si>
  <si>
    <t xml:space="preserve">Per </t>
  </si>
  <si>
    <t>Department</t>
  </si>
  <si>
    <t>Category</t>
  </si>
  <si>
    <t>To Activity</t>
  </si>
  <si>
    <t>Measure</t>
  </si>
  <si>
    <t>Quantity</t>
  </si>
  <si>
    <t>Production Supervision</t>
  </si>
  <si>
    <t>Supervising Employees</t>
  </si>
  <si>
    <t>Batch Level</t>
  </si>
  <si>
    <t>Employees</t>
  </si>
  <si>
    <t>Admin. Tasks</t>
  </si>
  <si>
    <t>Total</t>
  </si>
  <si>
    <t>Production Planning</t>
  </si>
  <si>
    <t>Customer orders</t>
  </si>
  <si>
    <t>Orders</t>
  </si>
  <si>
    <t>Run MRP</t>
  </si>
  <si>
    <t>Expedite</t>
  </si>
  <si>
    <t xml:space="preserve">Purchasing </t>
  </si>
  <si>
    <t>Procuring Material</t>
  </si>
  <si>
    <t>Receipts</t>
  </si>
  <si>
    <t>Quality Control</t>
  </si>
  <si>
    <t>Outgoing Inspections</t>
  </si>
  <si>
    <t>Inspections-Out</t>
  </si>
  <si>
    <t>Incoming Inspections</t>
  </si>
  <si>
    <t>Inspections-In</t>
  </si>
  <si>
    <t>Plant Expense</t>
  </si>
  <si>
    <t>Plant Space</t>
  </si>
  <si>
    <t>Facility-Level</t>
  </si>
  <si>
    <t>Square Footage</t>
  </si>
  <si>
    <t>Utilities</t>
  </si>
  <si>
    <t>Power, Light &amp; Heat</t>
  </si>
  <si>
    <t xml:space="preserve">Sq. Ft. </t>
  </si>
  <si>
    <t>Machine Hours</t>
  </si>
  <si>
    <t>Shipping</t>
  </si>
  <si>
    <t>Orders Shipped</t>
  </si>
  <si>
    <t>Receiving</t>
  </si>
  <si>
    <t>Receive Material</t>
  </si>
  <si>
    <t>Move Material</t>
  </si>
  <si>
    <t>Moves</t>
  </si>
  <si>
    <t>Expedite Material</t>
  </si>
  <si>
    <t>Expedites</t>
  </si>
  <si>
    <t>Manage Employees</t>
  </si>
  <si>
    <t>Inventory Control</t>
  </si>
  <si>
    <t>Part Numbers by Product</t>
  </si>
  <si>
    <t>Part Numbers</t>
  </si>
  <si>
    <t>Cycle Counts by Product</t>
  </si>
  <si>
    <t>Cycle Counts</t>
  </si>
  <si>
    <t>Maintenance</t>
  </si>
  <si>
    <t>Machine Hours by Product</t>
  </si>
  <si>
    <t>Plant Maintenance</t>
  </si>
  <si>
    <t>Admin. Maintenance</t>
  </si>
  <si>
    <t>Sales</t>
  </si>
  <si>
    <t>Orders By Product</t>
  </si>
  <si>
    <t>Marketing</t>
  </si>
  <si>
    <t>New Product Promotion</t>
  </si>
  <si>
    <t>New Products</t>
  </si>
  <si>
    <t>Accounting</t>
  </si>
  <si>
    <t>Matching A/P to Receipts by Product</t>
  </si>
  <si>
    <t>A/P Checks</t>
  </si>
  <si>
    <t>Accounts Receivable Check Processed</t>
  </si>
  <si>
    <t>A/R Checks</t>
  </si>
  <si>
    <t>Processing Reports</t>
  </si>
  <si>
    <t>Reports</t>
  </si>
  <si>
    <t>Training</t>
  </si>
  <si>
    <t>Information Technology</t>
  </si>
  <si>
    <t>ERP Support</t>
  </si>
  <si>
    <t>New Systems Development</t>
  </si>
  <si>
    <t>New Sysrems</t>
  </si>
  <si>
    <t>Human Resources</t>
  </si>
  <si>
    <t>HR</t>
  </si>
  <si>
    <t>Direct Employees</t>
  </si>
  <si>
    <t>Standby Employees</t>
  </si>
  <si>
    <t>Admin Tasks</t>
  </si>
  <si>
    <t>Corporate</t>
  </si>
  <si>
    <t>Business Sustaining</t>
  </si>
  <si>
    <t>Total Assets</t>
  </si>
  <si>
    <t>Total Standby Expense</t>
  </si>
  <si>
    <t>Product Cost Matrix</t>
  </si>
  <si>
    <t>Widgit</t>
  </si>
  <si>
    <t>Cost Drivers</t>
  </si>
  <si>
    <t>Basis</t>
  </si>
  <si>
    <t>Base on numbers of production employees</t>
  </si>
  <si>
    <t>Enter Orders Into Computer</t>
  </si>
  <si>
    <t>Base on numbers of customer orders</t>
  </si>
  <si>
    <t>Review Schedule</t>
  </si>
  <si>
    <t>Issue Purchase Order</t>
  </si>
  <si>
    <t>Number of P.O.'s per Product</t>
  </si>
  <si>
    <t>Misc. P.O.'s</t>
  </si>
  <si>
    <t>Perform Test</t>
  </si>
  <si>
    <t>Tests Per Product - Out Going</t>
  </si>
  <si>
    <t>Inspect Component</t>
  </si>
  <si>
    <t>Blend</t>
  </si>
  <si>
    <t>Square Footage - 50%</t>
  </si>
  <si>
    <t>Machine Hours - 50%</t>
  </si>
  <si>
    <t>Base on orders shipped</t>
  </si>
  <si>
    <t>Misc. Shipping of Samples Etc.</t>
  </si>
  <si>
    <t>Receiving Notices</t>
  </si>
  <si>
    <t>Move Tickets</t>
  </si>
  <si>
    <t>Miscellaneous Documents</t>
  </si>
  <si>
    <t>Edit Incorrect Data</t>
  </si>
  <si>
    <t>Cycle Count</t>
  </si>
  <si>
    <t>Check BOM</t>
  </si>
  <si>
    <t>Work Order to Direct Department</t>
  </si>
  <si>
    <t>Attend Meetings</t>
  </si>
  <si>
    <t>Issue Report</t>
  </si>
  <si>
    <t>Number of Direct Labor Hours</t>
  </si>
  <si>
    <t>Allocation Sustaining Activities</t>
  </si>
  <si>
    <t>Based on Capital</t>
  </si>
  <si>
    <t>Product Work Activities</t>
  </si>
  <si>
    <t>Customer Work Activities</t>
  </si>
  <si>
    <t>Business Sustaining Activities</t>
  </si>
  <si>
    <t>Total Hours-Direct Labor</t>
  </si>
  <si>
    <t>Customer Orders</t>
  </si>
  <si>
    <t xml:space="preserve">Cycle Counts </t>
  </si>
  <si>
    <t xml:space="preserve">A/R Checks </t>
  </si>
  <si>
    <t>Part Numbers-Finished Goods</t>
  </si>
  <si>
    <t>Part Numbers- Raw Material</t>
  </si>
  <si>
    <t>Material Receipts</t>
  </si>
  <si>
    <t>Product Inspections</t>
  </si>
  <si>
    <t>Customer Profitability Analysis</t>
  </si>
  <si>
    <t>Units</t>
  </si>
  <si>
    <t>Selling Price</t>
  </si>
  <si>
    <t>Direct Material</t>
  </si>
  <si>
    <t>Direct Labor</t>
  </si>
  <si>
    <t>Contribution - $</t>
  </si>
  <si>
    <t>Contribution - %</t>
  </si>
  <si>
    <t>Gross Margin</t>
  </si>
  <si>
    <t>EBITDA</t>
  </si>
  <si>
    <t>Raw Material</t>
  </si>
  <si>
    <t>Direct Labor/Unit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</si>
</sst>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1" fontId="3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2" fontId="0" fillId="0" borderId="0" xfId="0" applyNumberFormat="1" applyAlignment="1">
      <alignment/>
    </xf>
    <xf numFmtId="41" fontId="3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4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35" sqref="A35"/>
    </sheetView>
  </sheetViews>
  <sheetFormatPr defaultColWidth="9.140625" defaultRowHeight="12.75"/>
  <cols>
    <col min="1" max="1" width="22.28125" style="0" bestFit="1" customWidth="1"/>
    <col min="2" max="2" width="34.421875" style="0" bestFit="1" customWidth="1"/>
    <col min="3" max="3" width="30.00390625" style="0" bestFit="1" customWidth="1"/>
    <col min="4" max="4" width="13.8515625" style="0" bestFit="1" customWidth="1"/>
    <col min="5" max="5" width="11.28125" style="0" bestFit="1" customWidth="1"/>
    <col min="6" max="6" width="18.00390625" style="0" bestFit="1" customWidth="1"/>
    <col min="7" max="7" width="10.140625" style="0" bestFit="1" customWidth="1"/>
    <col min="8" max="8" width="11.28125" style="0" bestFit="1" customWidth="1"/>
  </cols>
  <sheetData>
    <row r="1" spans="3:4" ht="12.75">
      <c r="C1" s="1" t="s">
        <v>0</v>
      </c>
      <c r="D1" s="1"/>
    </row>
    <row r="2" spans="3:4" ht="15" customHeight="1">
      <c r="C2" s="1" t="s">
        <v>1</v>
      </c>
      <c r="D2" s="1"/>
    </row>
    <row r="3" spans="3:8" ht="15" customHeight="1">
      <c r="C3" s="1"/>
      <c r="D3" s="1" t="s">
        <v>2</v>
      </c>
      <c r="F3" s="1"/>
      <c r="G3" s="1"/>
      <c r="H3" s="1" t="s">
        <v>3</v>
      </c>
    </row>
    <row r="4" spans="4:8" ht="12.75">
      <c r="D4" s="2" t="s">
        <v>4</v>
      </c>
      <c r="E4" s="1" t="s">
        <v>5</v>
      </c>
      <c r="F4" s="1" t="s">
        <v>6</v>
      </c>
      <c r="G4" s="1" t="s">
        <v>6</v>
      </c>
      <c r="H4" s="1" t="s">
        <v>7</v>
      </c>
    </row>
    <row r="5" spans="1:8" ht="12.75">
      <c r="A5" s="3" t="s">
        <v>8</v>
      </c>
      <c r="B5" s="3" t="s">
        <v>5</v>
      </c>
      <c r="C5" s="1" t="s">
        <v>9</v>
      </c>
      <c r="D5" s="1" t="s">
        <v>10</v>
      </c>
      <c r="E5" s="3" t="s">
        <v>3</v>
      </c>
      <c r="F5" s="3" t="s">
        <v>11</v>
      </c>
      <c r="G5" s="3" t="s">
        <v>12</v>
      </c>
      <c r="H5" s="3" t="s">
        <v>6</v>
      </c>
    </row>
    <row r="6" spans="1:8" ht="12.75">
      <c r="A6" t="s">
        <v>13</v>
      </c>
      <c r="B6" t="s">
        <v>14</v>
      </c>
      <c r="C6" t="s">
        <v>15</v>
      </c>
      <c r="D6" s="4">
        <v>0.8</v>
      </c>
      <c r="E6" s="5">
        <f>D6*$D$8</f>
        <v>185000</v>
      </c>
      <c r="F6" t="s">
        <v>16</v>
      </c>
      <c r="G6" s="6">
        <v>3</v>
      </c>
      <c r="H6" s="7">
        <f>E6/G6</f>
        <v>61666.666666666664</v>
      </c>
    </row>
    <row r="7" spans="1:8" ht="12.75">
      <c r="A7" t="s">
        <v>13</v>
      </c>
      <c r="B7" t="s">
        <v>17</v>
      </c>
      <c r="C7" t="s">
        <v>15</v>
      </c>
      <c r="D7" s="4">
        <v>0.2</v>
      </c>
      <c r="E7" s="5">
        <f>D7*$D$8</f>
        <v>46250</v>
      </c>
      <c r="F7" t="s">
        <v>16</v>
      </c>
      <c r="G7" s="6">
        <v>4</v>
      </c>
      <c r="H7" s="7">
        <f>E7/G7</f>
        <v>11562.5</v>
      </c>
    </row>
    <row r="8" spans="1:8" ht="12.75">
      <c r="A8" s="8" t="s">
        <v>18</v>
      </c>
      <c r="D8" s="9">
        <v>231250</v>
      </c>
      <c r="E8" s="5"/>
      <c r="G8" s="6"/>
      <c r="H8" s="7"/>
    </row>
    <row r="9" spans="1:8" ht="12.75">
      <c r="A9" t="s">
        <v>19</v>
      </c>
      <c r="B9" t="s">
        <v>20</v>
      </c>
      <c r="C9" t="s">
        <v>15</v>
      </c>
      <c r="D9" s="4">
        <v>0.65</v>
      </c>
      <c r="E9" s="5">
        <f>D9*$D$13</f>
        <v>105300</v>
      </c>
      <c r="F9" t="s">
        <v>21</v>
      </c>
      <c r="G9" s="6">
        <v>12600</v>
      </c>
      <c r="H9" s="7">
        <f>E9/G9</f>
        <v>8.357142857142858</v>
      </c>
    </row>
    <row r="10" spans="1:8" ht="12.75">
      <c r="A10" t="s">
        <v>19</v>
      </c>
      <c r="B10" t="s">
        <v>17</v>
      </c>
      <c r="C10" t="s">
        <v>15</v>
      </c>
      <c r="D10" s="4">
        <v>0.15</v>
      </c>
      <c r="E10" s="5">
        <f>D10*$D$13</f>
        <v>24300</v>
      </c>
      <c r="F10" t="s">
        <v>16</v>
      </c>
      <c r="G10" s="6">
        <v>2</v>
      </c>
      <c r="H10" s="7">
        <f>E10/G10</f>
        <v>12150</v>
      </c>
    </row>
    <row r="11" spans="1:8" ht="12.75">
      <c r="A11" t="s">
        <v>19</v>
      </c>
      <c r="B11" t="s">
        <v>22</v>
      </c>
      <c r="C11" t="s">
        <v>15</v>
      </c>
      <c r="D11" s="4">
        <v>0.1</v>
      </c>
      <c r="E11" s="5">
        <f>D11*$D$13</f>
        <v>16200</v>
      </c>
      <c r="F11" t="s">
        <v>21</v>
      </c>
      <c r="G11" s="6">
        <v>12600</v>
      </c>
      <c r="H11" s="7">
        <f>E11/G11</f>
        <v>1.2857142857142858</v>
      </c>
    </row>
    <row r="12" spans="1:8" ht="12.75">
      <c r="A12" t="s">
        <v>19</v>
      </c>
      <c r="B12" t="s">
        <v>23</v>
      </c>
      <c r="C12" t="s">
        <v>15</v>
      </c>
      <c r="D12" s="4">
        <v>0.1</v>
      </c>
      <c r="E12" s="5">
        <f>D12*$D$13</f>
        <v>16200</v>
      </c>
      <c r="F12" t="s">
        <v>21</v>
      </c>
      <c r="G12" s="6">
        <v>12600</v>
      </c>
      <c r="H12" s="7">
        <f>E12/G12</f>
        <v>1.2857142857142858</v>
      </c>
    </row>
    <row r="13" spans="1:8" ht="12.75">
      <c r="A13" s="8" t="s">
        <v>18</v>
      </c>
      <c r="D13" s="9">
        <v>162000</v>
      </c>
      <c r="E13" s="5"/>
      <c r="G13" s="6"/>
      <c r="H13" s="7"/>
    </row>
    <row r="14" spans="1:8" ht="12.75">
      <c r="A14" t="s">
        <v>24</v>
      </c>
      <c r="B14" t="s">
        <v>25</v>
      </c>
      <c r="C14" t="s">
        <v>15</v>
      </c>
      <c r="D14" s="4">
        <v>0.95</v>
      </c>
      <c r="E14" s="5">
        <f>D14*$D$16</f>
        <v>241300</v>
      </c>
      <c r="F14" t="s">
        <v>26</v>
      </c>
      <c r="G14" s="6">
        <v>7800</v>
      </c>
      <c r="H14" s="7">
        <f>E14/G14</f>
        <v>30.935897435897434</v>
      </c>
    </row>
    <row r="15" spans="1:8" ht="12.75">
      <c r="A15" t="s">
        <v>24</v>
      </c>
      <c r="B15" t="s">
        <v>17</v>
      </c>
      <c r="C15" t="s">
        <v>15</v>
      </c>
      <c r="D15" s="4">
        <v>0.05</v>
      </c>
      <c r="E15" s="5">
        <f>D15*$D$16</f>
        <v>12700</v>
      </c>
      <c r="F15" t="s">
        <v>16</v>
      </c>
      <c r="G15" s="6">
        <v>3</v>
      </c>
      <c r="H15" s="7">
        <f>E15/G15</f>
        <v>4233.333333333333</v>
      </c>
    </row>
    <row r="16" spans="1:8" ht="12.75">
      <c r="A16" s="8" t="s">
        <v>18</v>
      </c>
      <c r="D16" s="9">
        <v>254000</v>
      </c>
      <c r="E16" s="5"/>
      <c r="G16" s="6"/>
      <c r="H16" s="7"/>
    </row>
    <row r="17" spans="1:8" ht="12.75">
      <c r="A17" t="s">
        <v>27</v>
      </c>
      <c r="B17" t="s">
        <v>28</v>
      </c>
      <c r="C17" t="s">
        <v>15</v>
      </c>
      <c r="D17" s="4">
        <v>0.55</v>
      </c>
      <c r="E17" s="5">
        <f>D17*$D$20</f>
        <v>108075.00000000001</v>
      </c>
      <c r="F17" t="s">
        <v>29</v>
      </c>
      <c r="G17" s="6">
        <v>1925</v>
      </c>
      <c r="H17" s="7">
        <f>E17/G17</f>
        <v>56.14285714285715</v>
      </c>
    </row>
    <row r="18" spans="1:8" ht="12.75">
      <c r="A18" t="s">
        <v>27</v>
      </c>
      <c r="B18" t="s">
        <v>30</v>
      </c>
      <c r="C18" t="s">
        <v>15</v>
      </c>
      <c r="D18" s="4">
        <v>0.35</v>
      </c>
      <c r="E18" s="5">
        <f>D18*$D$20</f>
        <v>68775</v>
      </c>
      <c r="F18" t="s">
        <v>31</v>
      </c>
      <c r="G18" s="6">
        <v>390</v>
      </c>
      <c r="H18" s="7">
        <f>E18/G18</f>
        <v>176.34615384615384</v>
      </c>
    </row>
    <row r="19" spans="1:8" ht="12.75">
      <c r="A19" t="s">
        <v>27</v>
      </c>
      <c r="B19" t="s">
        <v>17</v>
      </c>
      <c r="C19" t="s">
        <v>15</v>
      </c>
      <c r="D19" s="4">
        <v>0.15</v>
      </c>
      <c r="E19" s="5">
        <f>D19*$D$20</f>
        <v>29475</v>
      </c>
      <c r="F19" t="s">
        <v>16</v>
      </c>
      <c r="G19" s="6">
        <v>2</v>
      </c>
      <c r="H19" s="7">
        <f>E19/G19</f>
        <v>14737.5</v>
      </c>
    </row>
    <row r="20" spans="1:8" ht="12.75">
      <c r="A20" s="8" t="s">
        <v>18</v>
      </c>
      <c r="D20" s="9">
        <v>196500</v>
      </c>
      <c r="E20" s="5"/>
      <c r="G20" s="6"/>
      <c r="H20" s="7"/>
    </row>
    <row r="21" spans="1:8" ht="12.75">
      <c r="A21" t="s">
        <v>32</v>
      </c>
      <c r="B21" t="s">
        <v>33</v>
      </c>
      <c r="C21" t="s">
        <v>34</v>
      </c>
      <c r="D21" s="9">
        <v>240000</v>
      </c>
      <c r="E21" s="5">
        <v>240000</v>
      </c>
      <c r="F21" t="s">
        <v>35</v>
      </c>
      <c r="G21" s="6">
        <v>130000</v>
      </c>
      <c r="H21" s="7">
        <f>E21/G21</f>
        <v>1.8461538461538463</v>
      </c>
    </row>
    <row r="22" spans="1:8" ht="12.75">
      <c r="A22" s="8" t="s">
        <v>18</v>
      </c>
      <c r="E22" s="5"/>
      <c r="G22" s="6"/>
      <c r="H22" s="7"/>
    </row>
    <row r="23" spans="1:8" ht="12.75">
      <c r="A23" t="s">
        <v>36</v>
      </c>
      <c r="B23" t="s">
        <v>37</v>
      </c>
      <c r="C23" t="s">
        <v>34</v>
      </c>
      <c r="D23" s="4">
        <v>0.5</v>
      </c>
      <c r="E23" s="5">
        <v>30000</v>
      </c>
      <c r="F23" t="s">
        <v>38</v>
      </c>
      <c r="G23" s="6">
        <v>130000</v>
      </c>
      <c r="H23" s="7">
        <f>E23/G23</f>
        <v>0.23076923076923078</v>
      </c>
    </row>
    <row r="24" spans="2:8" ht="12.75">
      <c r="B24" t="s">
        <v>37</v>
      </c>
      <c r="C24" t="s">
        <v>34</v>
      </c>
      <c r="D24" s="4">
        <v>0.5</v>
      </c>
      <c r="E24" s="5">
        <v>30000</v>
      </c>
      <c r="F24" t="s">
        <v>39</v>
      </c>
      <c r="G24" s="6">
        <v>108725</v>
      </c>
      <c r="H24" s="7">
        <f>E24/G24</f>
        <v>0.27592550011496897</v>
      </c>
    </row>
    <row r="25" spans="1:8" ht="12.75">
      <c r="A25" s="8" t="s">
        <v>18</v>
      </c>
      <c r="D25" s="9">
        <v>60000</v>
      </c>
      <c r="E25" s="5"/>
      <c r="G25" s="6"/>
      <c r="H25" s="7"/>
    </row>
    <row r="26" spans="1:8" ht="12.75">
      <c r="A26" t="s">
        <v>40</v>
      </c>
      <c r="B26" t="s">
        <v>41</v>
      </c>
      <c r="C26" t="s">
        <v>15</v>
      </c>
      <c r="D26" s="4">
        <v>0.95</v>
      </c>
      <c r="E26" s="5">
        <f>D26*$D$28</f>
        <v>63412.5</v>
      </c>
      <c r="F26" t="s">
        <v>21</v>
      </c>
      <c r="G26" s="6">
        <v>12600</v>
      </c>
      <c r="H26" s="7">
        <f>E26/G26</f>
        <v>5.032738095238095</v>
      </c>
    </row>
    <row r="27" spans="1:8" ht="12.75">
      <c r="A27" t="s">
        <v>40</v>
      </c>
      <c r="B27" t="s">
        <v>17</v>
      </c>
      <c r="C27" t="s">
        <v>15</v>
      </c>
      <c r="D27" s="4">
        <v>0.05</v>
      </c>
      <c r="E27" s="5">
        <f>D27*$D$28</f>
        <v>3337.5</v>
      </c>
      <c r="F27" t="s">
        <v>16</v>
      </c>
      <c r="G27" s="6">
        <v>3</v>
      </c>
      <c r="H27" s="7">
        <f>E27/G27</f>
        <v>1112.5</v>
      </c>
    </row>
    <row r="28" spans="1:8" ht="12.75">
      <c r="A28" s="8" t="s">
        <v>18</v>
      </c>
      <c r="D28" s="9">
        <v>66750</v>
      </c>
      <c r="E28" s="5"/>
      <c r="G28" s="6"/>
      <c r="H28" s="7"/>
    </row>
    <row r="29" spans="1:8" ht="12.75">
      <c r="A29" t="s">
        <v>42</v>
      </c>
      <c r="B29" t="s">
        <v>43</v>
      </c>
      <c r="C29" t="s">
        <v>15</v>
      </c>
      <c r="D29" s="4">
        <v>0.75</v>
      </c>
      <c r="E29" s="5">
        <f>D29*$D$34</f>
        <v>50062.5</v>
      </c>
      <c r="F29" t="s">
        <v>26</v>
      </c>
      <c r="G29" s="6">
        <v>7800</v>
      </c>
      <c r="H29" s="7">
        <f>E29/G29</f>
        <v>6.418269230769231</v>
      </c>
    </row>
    <row r="30" spans="1:8" ht="12.75">
      <c r="A30" t="s">
        <v>42</v>
      </c>
      <c r="B30" t="s">
        <v>44</v>
      </c>
      <c r="C30" t="s">
        <v>15</v>
      </c>
      <c r="D30" s="4">
        <v>0.1</v>
      </c>
      <c r="E30" s="5">
        <f>D30*$D$34</f>
        <v>6675</v>
      </c>
      <c r="F30" t="s">
        <v>45</v>
      </c>
      <c r="G30" s="6">
        <v>780</v>
      </c>
      <c r="H30" s="7">
        <f>E30/G30</f>
        <v>8.557692307692308</v>
      </c>
    </row>
    <row r="31" spans="1:8" ht="12.75">
      <c r="A31" t="s">
        <v>42</v>
      </c>
      <c r="B31" t="s">
        <v>46</v>
      </c>
      <c r="C31" t="s">
        <v>15</v>
      </c>
      <c r="D31" s="4">
        <v>0.05</v>
      </c>
      <c r="E31" s="5">
        <f>D31*$D$34</f>
        <v>3337.5</v>
      </c>
      <c r="F31" t="s">
        <v>47</v>
      </c>
      <c r="G31" s="6">
        <v>390</v>
      </c>
      <c r="H31" s="7">
        <f>E31/G31</f>
        <v>8.557692307692308</v>
      </c>
    </row>
    <row r="32" spans="1:8" ht="12.75">
      <c r="A32" t="s">
        <v>42</v>
      </c>
      <c r="B32" t="s">
        <v>48</v>
      </c>
      <c r="C32" t="s">
        <v>15</v>
      </c>
      <c r="D32" s="4">
        <v>0.05</v>
      </c>
      <c r="E32" s="5">
        <f>D32*$D$34</f>
        <v>3337.5</v>
      </c>
      <c r="F32" t="s">
        <v>16</v>
      </c>
      <c r="G32" s="6">
        <v>3</v>
      </c>
      <c r="H32" s="7">
        <f>E32/G32</f>
        <v>1112.5</v>
      </c>
    </row>
    <row r="33" spans="1:8" ht="12.75">
      <c r="A33" t="s">
        <v>42</v>
      </c>
      <c r="B33" t="s">
        <v>17</v>
      </c>
      <c r="C33" t="s">
        <v>15</v>
      </c>
      <c r="D33" s="4">
        <v>0.05</v>
      </c>
      <c r="E33" s="5">
        <f>D33*$D$34</f>
        <v>3337.5</v>
      </c>
      <c r="F33" t="s">
        <v>16</v>
      </c>
      <c r="G33" s="6">
        <v>3</v>
      </c>
      <c r="H33" s="7">
        <f>E33/G33</f>
        <v>1112.5</v>
      </c>
    </row>
    <row r="34" spans="1:8" ht="12.75">
      <c r="A34" s="8" t="s">
        <v>18</v>
      </c>
      <c r="D34" s="9">
        <v>66750</v>
      </c>
      <c r="E34" s="5"/>
      <c r="G34" s="6"/>
      <c r="H34" s="7"/>
    </row>
    <row r="35" spans="1:8" ht="12.75">
      <c r="A35" t="s">
        <v>49</v>
      </c>
      <c r="B35" t="s">
        <v>50</v>
      </c>
      <c r="C35" t="s">
        <v>15</v>
      </c>
      <c r="D35" s="4">
        <v>0.1</v>
      </c>
      <c r="E35" s="5">
        <f>D35*$D$39</f>
        <v>6675</v>
      </c>
      <c r="F35" t="s">
        <v>51</v>
      </c>
      <c r="G35" s="6">
        <v>26925</v>
      </c>
      <c r="H35" s="7">
        <f>E35/G35</f>
        <v>0.2479108635097493</v>
      </c>
    </row>
    <row r="36" spans="1:8" ht="12.75">
      <c r="A36" t="s">
        <v>49</v>
      </c>
      <c r="B36" t="s">
        <v>52</v>
      </c>
      <c r="C36" t="s">
        <v>15</v>
      </c>
      <c r="D36" s="4">
        <v>0.7</v>
      </c>
      <c r="E36" s="5">
        <f>D36*$D$39</f>
        <v>46725</v>
      </c>
      <c r="F36" t="s">
        <v>53</v>
      </c>
      <c r="G36" s="6">
        <v>52490</v>
      </c>
      <c r="H36" s="7">
        <f>E36/G36</f>
        <v>0.890169556105925</v>
      </c>
    </row>
    <row r="37" spans="1:8" ht="12.75">
      <c r="A37" t="s">
        <v>49</v>
      </c>
      <c r="B37" t="s">
        <v>17</v>
      </c>
      <c r="C37" t="s">
        <v>15</v>
      </c>
      <c r="D37" s="4">
        <v>0.05</v>
      </c>
      <c r="E37" s="5">
        <f>D37*$D$39</f>
        <v>3337.5</v>
      </c>
      <c r="F37" t="s">
        <v>16</v>
      </c>
      <c r="G37" s="6">
        <v>2</v>
      </c>
      <c r="H37" s="7">
        <f>E37/G37</f>
        <v>1668.75</v>
      </c>
    </row>
    <row r="38" spans="1:8" ht="12.75">
      <c r="A38" t="s">
        <v>49</v>
      </c>
      <c r="B38" t="s">
        <v>14</v>
      </c>
      <c r="C38" t="s">
        <v>15</v>
      </c>
      <c r="D38" s="4">
        <v>0.15</v>
      </c>
      <c r="E38" s="5">
        <f>D38*$D$39</f>
        <v>10012.5</v>
      </c>
      <c r="F38" t="s">
        <v>16</v>
      </c>
      <c r="G38" s="6">
        <v>2</v>
      </c>
      <c r="H38" s="7">
        <f>E38/G38</f>
        <v>5006.25</v>
      </c>
    </row>
    <row r="39" spans="1:8" ht="12.75">
      <c r="A39" s="8" t="s">
        <v>18</v>
      </c>
      <c r="D39" s="9">
        <v>66750</v>
      </c>
      <c r="E39" s="5"/>
      <c r="G39" s="6"/>
      <c r="H39" s="7"/>
    </row>
    <row r="40" spans="1:8" ht="12.75">
      <c r="A40" t="s">
        <v>54</v>
      </c>
      <c r="B40" t="s">
        <v>55</v>
      </c>
      <c r="C40" t="s">
        <v>15</v>
      </c>
      <c r="D40" s="4">
        <v>0.8</v>
      </c>
      <c r="E40" s="5">
        <f>D40*$D$43</f>
        <v>67800</v>
      </c>
      <c r="F40" t="s">
        <v>39</v>
      </c>
      <c r="G40" s="6">
        <v>108725</v>
      </c>
      <c r="H40" s="7">
        <f>E40/G40</f>
        <v>0.6235916302598299</v>
      </c>
    </row>
    <row r="41" spans="1:8" ht="12.75">
      <c r="A41" t="s">
        <v>54</v>
      </c>
      <c r="B41" t="s">
        <v>56</v>
      </c>
      <c r="C41" t="s">
        <v>15</v>
      </c>
      <c r="D41" s="4">
        <v>0.1</v>
      </c>
      <c r="E41" s="5">
        <f>D41*$D$43</f>
        <v>8475</v>
      </c>
      <c r="F41" t="s">
        <v>35</v>
      </c>
      <c r="G41" s="6">
        <v>200000</v>
      </c>
      <c r="H41" s="7">
        <f>E41/G41</f>
        <v>0.042375</v>
      </c>
    </row>
    <row r="42" spans="1:8" ht="12.75">
      <c r="A42" t="s">
        <v>54</v>
      </c>
      <c r="B42" t="s">
        <v>57</v>
      </c>
      <c r="C42" t="s">
        <v>15</v>
      </c>
      <c r="D42" s="4">
        <v>0.1</v>
      </c>
      <c r="E42" s="5">
        <f>D42*$D$43</f>
        <v>8475</v>
      </c>
      <c r="F42" t="s">
        <v>16</v>
      </c>
      <c r="G42" s="6">
        <v>3</v>
      </c>
      <c r="H42" s="7">
        <f>E42/G42</f>
        <v>2825</v>
      </c>
    </row>
    <row r="43" spans="1:8" ht="12.75">
      <c r="A43" s="8" t="s">
        <v>18</v>
      </c>
      <c r="D43" s="9">
        <v>84750</v>
      </c>
      <c r="E43" s="5"/>
      <c r="G43" s="6"/>
      <c r="H43" s="7"/>
    </row>
    <row r="44" spans="1:8" ht="12.75">
      <c r="A44" t="s">
        <v>58</v>
      </c>
      <c r="B44" t="s">
        <v>59</v>
      </c>
      <c r="C44" t="s">
        <v>15</v>
      </c>
      <c r="D44" s="4">
        <v>0.85</v>
      </c>
      <c r="E44" s="5">
        <f>D44*$D$46</f>
        <v>335112.5</v>
      </c>
      <c r="F44" t="s">
        <v>21</v>
      </c>
      <c r="G44" s="6">
        <v>12600</v>
      </c>
      <c r="H44" s="7">
        <f>E44/G44</f>
        <v>26.596230158730158</v>
      </c>
    </row>
    <row r="45" spans="1:8" ht="12.75">
      <c r="A45" t="s">
        <v>58</v>
      </c>
      <c r="B45" t="s">
        <v>17</v>
      </c>
      <c r="C45" t="s">
        <v>15</v>
      </c>
      <c r="D45" s="4">
        <v>0.15</v>
      </c>
      <c r="E45" s="5">
        <f>D45*$D$46</f>
        <v>59137.5</v>
      </c>
      <c r="F45" t="s">
        <v>16</v>
      </c>
      <c r="G45" s="6">
        <v>4</v>
      </c>
      <c r="H45" s="7">
        <f>E45/G45</f>
        <v>14784.375</v>
      </c>
    </row>
    <row r="46" spans="1:8" ht="12.75">
      <c r="A46" s="8" t="s">
        <v>18</v>
      </c>
      <c r="D46" s="9">
        <v>394250</v>
      </c>
      <c r="E46" s="5"/>
      <c r="G46" s="6"/>
      <c r="H46" s="7"/>
    </row>
    <row r="47" spans="1:8" ht="12.75">
      <c r="A47" t="s">
        <v>60</v>
      </c>
      <c r="B47" t="s">
        <v>59</v>
      </c>
      <c r="C47" t="s">
        <v>15</v>
      </c>
      <c r="D47" s="4">
        <v>0.7</v>
      </c>
      <c r="E47" s="5">
        <f>D47*$D$50</f>
        <v>214375</v>
      </c>
      <c r="F47" t="s">
        <v>21</v>
      </c>
      <c r="G47" s="6">
        <v>12600</v>
      </c>
      <c r="H47" s="7">
        <f>E47/G47</f>
        <v>17.01388888888889</v>
      </c>
    </row>
    <row r="48" spans="1:8" ht="12.75">
      <c r="A48" t="s">
        <v>60</v>
      </c>
      <c r="B48" t="s">
        <v>61</v>
      </c>
      <c r="C48" t="s">
        <v>15</v>
      </c>
      <c r="D48" s="4">
        <v>0.2</v>
      </c>
      <c r="E48" s="5">
        <f>D48*$D$50</f>
        <v>61250</v>
      </c>
      <c r="F48" t="s">
        <v>62</v>
      </c>
      <c r="G48" s="6">
        <v>25</v>
      </c>
      <c r="H48" s="7">
        <f>E48/G48</f>
        <v>2450</v>
      </c>
    </row>
    <row r="49" spans="1:8" ht="12.75">
      <c r="A49" t="s">
        <v>60</v>
      </c>
      <c r="B49" t="s">
        <v>17</v>
      </c>
      <c r="C49" t="s">
        <v>15</v>
      </c>
      <c r="D49" s="4">
        <v>0.1</v>
      </c>
      <c r="E49" s="5">
        <f>D49*$D$50</f>
        <v>30625</v>
      </c>
      <c r="F49" t="s">
        <v>16</v>
      </c>
      <c r="G49" s="6">
        <v>3</v>
      </c>
      <c r="H49" s="7">
        <f>E49/G49</f>
        <v>10208.333333333334</v>
      </c>
    </row>
    <row r="50" spans="1:8" ht="12.75">
      <c r="A50" s="8" t="s">
        <v>18</v>
      </c>
      <c r="D50" s="9">
        <v>306250</v>
      </c>
      <c r="E50" s="5"/>
      <c r="G50" s="6"/>
      <c r="H50" s="7"/>
    </row>
    <row r="51" spans="1:8" ht="12.75">
      <c r="A51" t="s">
        <v>63</v>
      </c>
      <c r="B51" t="s">
        <v>64</v>
      </c>
      <c r="C51" t="s">
        <v>15</v>
      </c>
      <c r="D51" s="4">
        <v>0.3</v>
      </c>
      <c r="E51" s="5">
        <f>D51*$D$56</f>
        <v>128700</v>
      </c>
      <c r="F51" t="s">
        <v>65</v>
      </c>
      <c r="G51" s="6">
        <v>7800</v>
      </c>
      <c r="H51" s="7">
        <f>E51/G51</f>
        <v>16.5</v>
      </c>
    </row>
    <row r="52" spans="1:8" ht="12.75">
      <c r="A52" t="s">
        <v>63</v>
      </c>
      <c r="B52" t="s">
        <v>66</v>
      </c>
      <c r="C52" t="s">
        <v>15</v>
      </c>
      <c r="D52" s="4">
        <v>0.3</v>
      </c>
      <c r="E52" s="5">
        <f>D52*$D$56</f>
        <v>128700</v>
      </c>
      <c r="F52" t="s">
        <v>67</v>
      </c>
      <c r="G52" s="6">
        <v>11375</v>
      </c>
      <c r="H52" s="7">
        <f>E52/G52</f>
        <v>11.314285714285715</v>
      </c>
    </row>
    <row r="53" spans="1:8" ht="12.75">
      <c r="A53" t="s">
        <v>63</v>
      </c>
      <c r="B53" t="s">
        <v>68</v>
      </c>
      <c r="C53" t="s">
        <v>15</v>
      </c>
      <c r="D53" s="4">
        <v>0.25</v>
      </c>
      <c r="E53" s="5">
        <f>D53*$D$56</f>
        <v>107250</v>
      </c>
      <c r="F53" t="s">
        <v>69</v>
      </c>
      <c r="G53" s="6">
        <v>100</v>
      </c>
      <c r="H53" s="7">
        <f>E53/G53</f>
        <v>1072.5</v>
      </c>
    </row>
    <row r="54" spans="1:8" ht="12.75">
      <c r="A54" t="s">
        <v>63</v>
      </c>
      <c r="B54" t="s">
        <v>70</v>
      </c>
      <c r="C54" t="s">
        <v>15</v>
      </c>
      <c r="D54" s="4">
        <v>0.05</v>
      </c>
      <c r="E54" s="5">
        <f>D54*$D$56</f>
        <v>21450</v>
      </c>
      <c r="F54" t="s">
        <v>16</v>
      </c>
      <c r="G54" s="6">
        <v>6</v>
      </c>
      <c r="H54" s="7">
        <f>E54/G54</f>
        <v>3575</v>
      </c>
    </row>
    <row r="55" spans="1:8" ht="12.75">
      <c r="A55" t="s">
        <v>63</v>
      </c>
      <c r="B55" t="s">
        <v>14</v>
      </c>
      <c r="C55" t="s">
        <v>15</v>
      </c>
      <c r="D55" s="4">
        <v>0.1</v>
      </c>
      <c r="E55" s="5">
        <f>D55*$D$56</f>
        <v>42900</v>
      </c>
      <c r="F55" t="s">
        <v>16</v>
      </c>
      <c r="G55" s="6">
        <v>6</v>
      </c>
      <c r="H55" s="7">
        <f>E55/G55</f>
        <v>7150</v>
      </c>
    </row>
    <row r="56" spans="1:8" ht="12.75">
      <c r="A56" s="8" t="s">
        <v>18</v>
      </c>
      <c r="D56" s="9">
        <v>429000</v>
      </c>
      <c r="E56" s="5"/>
      <c r="G56" s="6"/>
      <c r="H56" s="7"/>
    </row>
    <row r="57" spans="1:8" ht="12.75">
      <c r="A57" t="s">
        <v>71</v>
      </c>
      <c r="B57" t="s">
        <v>72</v>
      </c>
      <c r="C57" t="s">
        <v>15</v>
      </c>
      <c r="D57" s="4">
        <v>0.75</v>
      </c>
      <c r="E57" s="5">
        <f>D57*$D$60</f>
        <v>205312.5</v>
      </c>
      <c r="F57" t="s">
        <v>51</v>
      </c>
      <c r="G57" s="6">
        <v>26925</v>
      </c>
      <c r="H57" s="7">
        <f>E57/G57</f>
        <v>7.625348189415042</v>
      </c>
    </row>
    <row r="58" spans="1:8" ht="12.75">
      <c r="A58" t="s">
        <v>71</v>
      </c>
      <c r="B58" t="s">
        <v>73</v>
      </c>
      <c r="C58" t="s">
        <v>15</v>
      </c>
      <c r="D58" s="4">
        <v>0.2</v>
      </c>
      <c r="E58" s="5">
        <f>D58*$D$60</f>
        <v>54750</v>
      </c>
      <c r="F58" t="s">
        <v>74</v>
      </c>
      <c r="G58" s="6">
        <v>2</v>
      </c>
      <c r="H58" s="7">
        <f>E58/G58</f>
        <v>27375</v>
      </c>
    </row>
    <row r="59" spans="1:8" ht="12.75">
      <c r="A59" t="s">
        <v>71</v>
      </c>
      <c r="B59" t="s">
        <v>17</v>
      </c>
      <c r="C59" t="s">
        <v>15</v>
      </c>
      <c r="D59" s="4">
        <v>0.05</v>
      </c>
      <c r="E59" s="5">
        <f>D59*$D$60</f>
        <v>13687.5</v>
      </c>
      <c r="F59" t="s">
        <v>16</v>
      </c>
      <c r="G59" s="6">
        <v>3</v>
      </c>
      <c r="H59" s="7">
        <f>E59/G59</f>
        <v>4562.5</v>
      </c>
    </row>
    <row r="60" spans="1:8" ht="12.75">
      <c r="A60" s="8" t="s">
        <v>18</v>
      </c>
      <c r="D60" s="9">
        <v>273750</v>
      </c>
      <c r="G60" s="6"/>
      <c r="H60" s="7"/>
    </row>
    <row r="61" spans="1:8" ht="12.75">
      <c r="A61" t="s">
        <v>75</v>
      </c>
      <c r="B61" t="s">
        <v>76</v>
      </c>
      <c r="C61" t="s">
        <v>15</v>
      </c>
      <c r="D61" s="4">
        <v>0.4</v>
      </c>
      <c r="E61" s="5">
        <f>D61*$D$64</f>
        <v>69200</v>
      </c>
      <c r="F61" t="s">
        <v>77</v>
      </c>
      <c r="G61" s="6">
        <v>60</v>
      </c>
      <c r="H61" s="7">
        <f>E61/G61</f>
        <v>1153.3333333333333</v>
      </c>
    </row>
    <row r="62" spans="1:8" ht="12.75">
      <c r="A62" t="s">
        <v>75</v>
      </c>
      <c r="B62" t="s">
        <v>76</v>
      </c>
      <c r="C62" t="s">
        <v>15</v>
      </c>
      <c r="D62" s="4">
        <v>0.4</v>
      </c>
      <c r="E62" s="5">
        <f>D62*$D$64</f>
        <v>69200</v>
      </c>
      <c r="F62" t="s">
        <v>78</v>
      </c>
      <c r="G62" s="6">
        <v>50</v>
      </c>
      <c r="H62" s="7">
        <f>E62/G62</f>
        <v>1384</v>
      </c>
    </row>
    <row r="63" spans="1:8" ht="12.75">
      <c r="A63" t="s">
        <v>75</v>
      </c>
      <c r="B63" t="s">
        <v>79</v>
      </c>
      <c r="C63" t="s">
        <v>15</v>
      </c>
      <c r="D63" s="4">
        <v>0.1</v>
      </c>
      <c r="E63" s="5">
        <f>D63*$D$64</f>
        <v>17300</v>
      </c>
      <c r="F63" t="s">
        <v>16</v>
      </c>
      <c r="G63" s="6">
        <v>2</v>
      </c>
      <c r="H63" s="7">
        <f>E63/G63</f>
        <v>8650</v>
      </c>
    </row>
    <row r="64" spans="1:8" ht="12.75">
      <c r="A64" s="8" t="s">
        <v>18</v>
      </c>
      <c r="D64" s="9">
        <v>173000</v>
      </c>
      <c r="G64" s="6"/>
      <c r="H64" s="7"/>
    </row>
    <row r="65" spans="1:8" ht="12.75">
      <c r="A65" t="s">
        <v>80</v>
      </c>
      <c r="B65" t="s">
        <v>81</v>
      </c>
      <c r="C65" t="s">
        <v>81</v>
      </c>
      <c r="D65" s="9">
        <v>622500</v>
      </c>
      <c r="E65" s="5">
        <v>622500</v>
      </c>
      <c r="F65" t="s">
        <v>82</v>
      </c>
      <c r="G65" s="6">
        <v>5934744</v>
      </c>
      <c r="H65" s="7">
        <f>E65/G65</f>
        <v>0.1048907922565826</v>
      </c>
    </row>
    <row r="66" spans="1:7" ht="12.75">
      <c r="A66" s="2" t="s">
        <v>83</v>
      </c>
      <c r="D66" s="9">
        <f>D65+D64+D60+D56+D50+D46+D43+D39+D34+D28+D23+D21+D20+D16+D13+D8</f>
        <v>3567500.5</v>
      </c>
      <c r="G66" s="6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5"/>
  <sheetViews>
    <sheetView workbookViewId="0" topLeftCell="A1">
      <selection activeCell="B32" sqref="B32"/>
    </sheetView>
  </sheetViews>
  <sheetFormatPr defaultColWidth="9.140625" defaultRowHeight="12.75"/>
  <cols>
    <col min="1" max="1" width="26.57421875" style="0" bestFit="1" customWidth="1"/>
    <col min="2" max="2" width="28.00390625" style="0" customWidth="1"/>
    <col min="3" max="4" width="12.57421875" style="0" customWidth="1"/>
    <col min="5" max="5" width="33.421875" style="0" customWidth="1"/>
    <col min="6" max="6" width="37.140625" style="0" bestFit="1" customWidth="1"/>
    <col min="7" max="7" width="12.57421875" style="0" customWidth="1"/>
    <col min="8" max="8" width="11.28125" style="0" bestFit="1" customWidth="1"/>
    <col min="12" max="13" width="10.28125" style="0" bestFit="1" customWidth="1"/>
  </cols>
  <sheetData>
    <row r="2" spans="7:13" ht="12.75">
      <c r="G2" s="9">
        <v>108075</v>
      </c>
      <c r="H2" s="6">
        <v>1000</v>
      </c>
      <c r="I2" s="6">
        <v>200</v>
      </c>
      <c r="J2" s="6">
        <v>300</v>
      </c>
      <c r="K2" s="6">
        <v>75</v>
      </c>
      <c r="L2" s="6">
        <v>350</v>
      </c>
      <c r="M2" s="6">
        <v>1925</v>
      </c>
    </row>
    <row r="3" spans="7:13" ht="12.75">
      <c r="G3" s="9">
        <v>88425</v>
      </c>
      <c r="H3" s="6">
        <v>45</v>
      </c>
      <c r="I3" s="6">
        <v>125</v>
      </c>
      <c r="J3" s="6">
        <v>40</v>
      </c>
      <c r="K3" s="6">
        <v>20</v>
      </c>
      <c r="L3" s="6">
        <v>160</v>
      </c>
      <c r="M3" s="6">
        <v>390</v>
      </c>
    </row>
    <row r="4" spans="7:13" ht="12.75">
      <c r="G4" s="9"/>
      <c r="H4" s="9">
        <f>H2/$M$2*$G$2</f>
        <v>56142.85714285714</v>
      </c>
      <c r="I4" s="9">
        <f>I2/$M$2*$G$2</f>
        <v>11228.57142857143</v>
      </c>
      <c r="J4" s="9">
        <f>J2/$M$2*$G$2</f>
        <v>16842.85714285714</v>
      </c>
      <c r="K4" s="9">
        <f>K2/$M$2*$G$2</f>
        <v>4210.714285714285</v>
      </c>
      <c r="L4" s="9">
        <f>L2/$M$2*$G$2</f>
        <v>19650</v>
      </c>
      <c r="M4" s="5">
        <f>SUM(H4:L4)</f>
        <v>108075</v>
      </c>
    </row>
    <row r="5" spans="8:13" ht="12.75">
      <c r="H5" s="9">
        <f>H3/$M$3*$G$3</f>
        <v>10202.884615384615</v>
      </c>
      <c r="I5" s="9">
        <f>I3/$M$3*$G$3</f>
        <v>28341.346153846156</v>
      </c>
      <c r="J5" s="9">
        <f>J3/$M$3*$G$3</f>
        <v>9069.23076923077</v>
      </c>
      <c r="K5" s="9">
        <f>K3/$M$3*$G$3</f>
        <v>4534.615384615385</v>
      </c>
      <c r="L5" s="9">
        <f>L3/$M$3*$G$3</f>
        <v>36276.92307692308</v>
      </c>
      <c r="M5" s="5">
        <f>SUM(H5:L5)</f>
        <v>88425</v>
      </c>
    </row>
    <row r="6" spans="6:13" ht="12.75">
      <c r="F6" s="1" t="s">
        <v>0</v>
      </c>
      <c r="H6" s="9">
        <f>SUM(H4:H5)</f>
        <v>66345.74175824175</v>
      </c>
      <c r="I6" s="9">
        <f>SUM(I4:I5)</f>
        <v>39569.91758241758</v>
      </c>
      <c r="J6" s="9">
        <f>SUM(J4:J5)</f>
        <v>25912.08791208791</v>
      </c>
      <c r="K6" s="9">
        <f>SUM(K4:K5)</f>
        <v>8745.32967032967</v>
      </c>
      <c r="L6" s="9">
        <f>SUM(L4:L5)</f>
        <v>55926.92307692308</v>
      </c>
      <c r="M6" s="5">
        <f>SUM(H6:L6)</f>
        <v>196500</v>
      </c>
    </row>
    <row r="7" ht="12.75">
      <c r="F7" s="1" t="s">
        <v>0</v>
      </c>
    </row>
    <row r="8" spans="3:7" ht="12.75">
      <c r="C8" s="1"/>
      <c r="D8" s="1"/>
      <c r="E8" s="1"/>
      <c r="F8" s="1" t="s">
        <v>84</v>
      </c>
      <c r="G8" s="1"/>
    </row>
    <row r="9" spans="3:7" ht="12.75">
      <c r="C9" s="1"/>
      <c r="D9" s="1"/>
      <c r="E9" s="1"/>
      <c r="G9" s="1"/>
    </row>
    <row r="10" spans="8:12" ht="12.75">
      <c r="H10" s="1" t="s">
        <v>85</v>
      </c>
      <c r="I10" s="1" t="s">
        <v>85</v>
      </c>
      <c r="J10" s="1" t="s">
        <v>85</v>
      </c>
      <c r="K10" s="1" t="s">
        <v>85</v>
      </c>
      <c r="L10" s="1" t="s">
        <v>85</v>
      </c>
    </row>
    <row r="11" spans="1:13" ht="12.75">
      <c r="A11" s="1" t="s">
        <v>8</v>
      </c>
      <c r="B11" s="1" t="s">
        <v>5</v>
      </c>
      <c r="C11" s="1" t="s">
        <v>9</v>
      </c>
      <c r="D11" s="1"/>
      <c r="E11" s="1" t="s">
        <v>86</v>
      </c>
      <c r="F11" s="1" t="s">
        <v>87</v>
      </c>
      <c r="G11" s="1"/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3" t="s">
        <v>18</v>
      </c>
    </row>
    <row r="12" spans="1:13" ht="12.75">
      <c r="A12" t="s">
        <v>13</v>
      </c>
      <c r="B12" t="s">
        <v>14</v>
      </c>
      <c r="C12" t="s">
        <v>15</v>
      </c>
      <c r="D12" s="4">
        <v>0.8</v>
      </c>
      <c r="F12" s="11" t="s">
        <v>88</v>
      </c>
      <c r="G12" s="4">
        <v>0.8</v>
      </c>
      <c r="H12" s="6">
        <v>50000</v>
      </c>
      <c r="I12" s="6">
        <v>22500</v>
      </c>
      <c r="J12" s="6">
        <v>22500</v>
      </c>
      <c r="K12" s="6">
        <v>7800</v>
      </c>
      <c r="L12" s="6">
        <v>22000</v>
      </c>
      <c r="M12" s="6">
        <f>SUM(H12:L12)</f>
        <v>124800</v>
      </c>
    </row>
    <row r="13" spans="1:7" ht="12.75">
      <c r="A13" t="s">
        <v>13</v>
      </c>
      <c r="B13" t="s">
        <v>17</v>
      </c>
      <c r="D13" s="4">
        <v>0.2</v>
      </c>
      <c r="F13" s="11"/>
      <c r="G13" s="4">
        <v>0.2</v>
      </c>
    </row>
    <row r="14" spans="4:13" ht="12.75">
      <c r="D14" s="9">
        <v>231250</v>
      </c>
      <c r="F14" s="11"/>
      <c r="G14" s="9">
        <v>231250</v>
      </c>
      <c r="H14" s="9">
        <f>H12/$M$12*$G$14</f>
        <v>92648.23717948719</v>
      </c>
      <c r="I14" s="9">
        <f>I12/$M$12*$G$14</f>
        <v>41691.70673076923</v>
      </c>
      <c r="J14" s="9">
        <f>J12/$M$12*$G$14</f>
        <v>41691.70673076923</v>
      </c>
      <c r="K14" s="9">
        <f>K12/$M$12*$G$14</f>
        <v>14453.125</v>
      </c>
      <c r="L14" s="9">
        <f>L12/$M$12*$G$14</f>
        <v>40765.22435897436</v>
      </c>
      <c r="M14" s="9">
        <f>SUM(H14:L14)</f>
        <v>231250</v>
      </c>
    </row>
    <row r="15" spans="1:13" ht="12.75">
      <c r="A15" t="s">
        <v>19</v>
      </c>
      <c r="B15" t="s">
        <v>20</v>
      </c>
      <c r="C15" t="s">
        <v>15</v>
      </c>
      <c r="D15" s="4">
        <v>0.65</v>
      </c>
      <c r="E15" t="s">
        <v>89</v>
      </c>
      <c r="F15" t="s">
        <v>90</v>
      </c>
      <c r="G15" s="4">
        <v>0.65</v>
      </c>
      <c r="H15" s="6">
        <v>2000</v>
      </c>
      <c r="I15" s="6">
        <v>5000</v>
      </c>
      <c r="J15" s="6">
        <v>1000</v>
      </c>
      <c r="K15" s="6">
        <v>600</v>
      </c>
      <c r="L15" s="6">
        <v>4000</v>
      </c>
      <c r="M15" s="6">
        <v>12600</v>
      </c>
    </row>
    <row r="16" spans="1:7" ht="12.75">
      <c r="A16" t="s">
        <v>19</v>
      </c>
      <c r="B16" t="s">
        <v>17</v>
      </c>
      <c r="C16" t="s">
        <v>15</v>
      </c>
      <c r="D16" s="4">
        <v>0.15</v>
      </c>
      <c r="E16" t="s">
        <v>91</v>
      </c>
      <c r="G16" s="4">
        <v>0.15</v>
      </c>
    </row>
    <row r="17" spans="1:7" ht="12.75">
      <c r="A17" t="s">
        <v>19</v>
      </c>
      <c r="B17" t="s">
        <v>22</v>
      </c>
      <c r="C17" t="s">
        <v>15</v>
      </c>
      <c r="D17" s="4">
        <v>0.1</v>
      </c>
      <c r="G17" s="4">
        <v>0.1</v>
      </c>
    </row>
    <row r="18" spans="1:7" ht="12.75">
      <c r="A18" t="s">
        <v>19</v>
      </c>
      <c r="B18" t="s">
        <v>23</v>
      </c>
      <c r="C18" t="s">
        <v>15</v>
      </c>
      <c r="D18" s="4">
        <v>0.1</v>
      </c>
      <c r="G18" s="4">
        <v>0.1</v>
      </c>
    </row>
    <row r="19" spans="4:7" ht="12.75">
      <c r="D19" s="4">
        <f>SUM(D15:D18)</f>
        <v>1</v>
      </c>
      <c r="G19" s="4">
        <f>SUM(G15:G18)</f>
        <v>1</v>
      </c>
    </row>
    <row r="20" spans="4:13" ht="12.75">
      <c r="D20" s="9">
        <v>162000</v>
      </c>
      <c r="G20" s="9">
        <v>162000</v>
      </c>
      <c r="H20" s="9">
        <f>H15/$M$15*$G$20</f>
        <v>25714.285714285714</v>
      </c>
      <c r="I20" s="9">
        <f>I15/$M$15*$G$20</f>
        <v>64285.71428571428</v>
      </c>
      <c r="J20" s="9">
        <f>J15/$M$15*$G$20</f>
        <v>12857.142857142857</v>
      </c>
      <c r="K20" s="9">
        <f>K15/$M$15*$G$20</f>
        <v>7714.285714285714</v>
      </c>
      <c r="L20" s="9">
        <f>L15/$M$15*$G$20</f>
        <v>51428.57142857143</v>
      </c>
      <c r="M20" s="9">
        <f>SUM(H20:L20)</f>
        <v>162000</v>
      </c>
    </row>
    <row r="21" spans="1:13" ht="12.75">
      <c r="A21" t="s">
        <v>24</v>
      </c>
      <c r="B21" t="s">
        <v>25</v>
      </c>
      <c r="C21" t="s">
        <v>15</v>
      </c>
      <c r="D21" s="4">
        <v>0.95</v>
      </c>
      <c r="E21" t="s">
        <v>92</v>
      </c>
      <c r="F21" t="s">
        <v>93</v>
      </c>
      <c r="G21" s="4">
        <v>0.95</v>
      </c>
      <c r="H21" s="6">
        <v>900</v>
      </c>
      <c r="I21" s="6">
        <v>2500</v>
      </c>
      <c r="J21" s="6">
        <v>800</v>
      </c>
      <c r="K21" s="6">
        <v>400</v>
      </c>
      <c r="L21" s="6">
        <v>3200</v>
      </c>
      <c r="M21" s="6">
        <v>7800</v>
      </c>
    </row>
    <row r="22" spans="1:7" ht="12.75">
      <c r="A22" t="s">
        <v>24</v>
      </c>
      <c r="B22" t="s">
        <v>94</v>
      </c>
      <c r="C22" t="s">
        <v>15</v>
      </c>
      <c r="D22" s="4">
        <v>0.05</v>
      </c>
      <c r="G22" s="4">
        <v>0.05</v>
      </c>
    </row>
    <row r="23" spans="4:13" ht="12.75">
      <c r="D23" s="9">
        <v>254000</v>
      </c>
      <c r="G23" s="9">
        <v>254000</v>
      </c>
      <c r="H23" s="9">
        <f>H21/$M$21*$G$23</f>
        <v>29307.69230769231</v>
      </c>
      <c r="I23" s="9">
        <f>I21/$M$21*$G$23</f>
        <v>81410.25641025642</v>
      </c>
      <c r="J23" s="9">
        <f>J21/$M$21*$G$23</f>
        <v>26051.28205128205</v>
      </c>
      <c r="K23" s="9">
        <f>K21/$M$21*$G$23</f>
        <v>13025.641025641025</v>
      </c>
      <c r="L23" s="9">
        <f>L21/$M$21*$G$23</f>
        <v>104205.1282051282</v>
      </c>
      <c r="M23" s="9">
        <f>SUM(H23:L23)</f>
        <v>254000</v>
      </c>
    </row>
    <row r="24" spans="1:13" ht="12.75">
      <c r="A24" t="s">
        <v>27</v>
      </c>
      <c r="B24" t="s">
        <v>28</v>
      </c>
      <c r="C24" t="s">
        <v>15</v>
      </c>
      <c r="D24" s="4">
        <v>0.55</v>
      </c>
      <c r="E24" t="s">
        <v>95</v>
      </c>
      <c r="F24" t="s">
        <v>96</v>
      </c>
      <c r="G24" s="4">
        <v>0.55</v>
      </c>
      <c r="H24" s="6">
        <v>1000</v>
      </c>
      <c r="I24" s="6">
        <v>200</v>
      </c>
      <c r="J24" s="6">
        <v>300</v>
      </c>
      <c r="K24" s="6">
        <v>75</v>
      </c>
      <c r="L24" s="6">
        <v>350</v>
      </c>
      <c r="M24" s="6">
        <v>1925</v>
      </c>
    </row>
    <row r="25" spans="1:13" ht="12.75">
      <c r="A25" t="s">
        <v>27</v>
      </c>
      <c r="B25" t="s">
        <v>30</v>
      </c>
      <c r="C25" t="s">
        <v>15</v>
      </c>
      <c r="D25" s="4">
        <v>0.35</v>
      </c>
      <c r="E25" t="s">
        <v>97</v>
      </c>
      <c r="F25" t="s">
        <v>30</v>
      </c>
      <c r="G25" s="4">
        <v>0.45</v>
      </c>
      <c r="H25" s="6">
        <v>45</v>
      </c>
      <c r="I25" s="6">
        <v>125</v>
      </c>
      <c r="J25" s="6">
        <v>40</v>
      </c>
      <c r="K25" s="6">
        <v>20</v>
      </c>
      <c r="L25" s="6">
        <v>160</v>
      </c>
      <c r="M25" s="6">
        <v>390</v>
      </c>
    </row>
    <row r="26" spans="1:7" ht="12.75">
      <c r="A26" t="s">
        <v>27</v>
      </c>
      <c r="B26" t="s">
        <v>17</v>
      </c>
      <c r="C26" t="s">
        <v>15</v>
      </c>
      <c r="D26" s="4">
        <v>0.15</v>
      </c>
      <c r="F26" t="s">
        <v>98</v>
      </c>
      <c r="G26" s="4"/>
    </row>
    <row r="27" spans="4:13" ht="12.75">
      <c r="D27" s="9">
        <v>196500</v>
      </c>
      <c r="G27" s="9">
        <v>196500</v>
      </c>
      <c r="H27" s="9">
        <v>66345.74175824175</v>
      </c>
      <c r="I27" s="9">
        <v>39569.91758241758</v>
      </c>
      <c r="J27" s="9">
        <v>25912.08791208791</v>
      </c>
      <c r="K27" s="9">
        <v>8745.32967032967</v>
      </c>
      <c r="L27" s="9">
        <v>55926.92307692308</v>
      </c>
      <c r="M27" s="9">
        <f>SUM(H27:L27)</f>
        <v>196500</v>
      </c>
    </row>
    <row r="28" spans="1:13" ht="12.75">
      <c r="A28" t="s">
        <v>32</v>
      </c>
      <c r="C28" t="s">
        <v>34</v>
      </c>
      <c r="D28" s="4"/>
      <c r="F28" t="s">
        <v>35</v>
      </c>
      <c r="G28" s="4"/>
      <c r="H28" s="6">
        <v>26000</v>
      </c>
      <c r="I28" s="6">
        <v>19500</v>
      </c>
      <c r="J28" s="6">
        <v>22750</v>
      </c>
      <c r="K28" s="6">
        <v>13000</v>
      </c>
      <c r="L28" s="6">
        <v>48750</v>
      </c>
      <c r="M28" s="6">
        <v>130000</v>
      </c>
    </row>
    <row r="29" spans="4:13" ht="12.75">
      <c r="D29" s="9">
        <v>240000</v>
      </c>
      <c r="G29" s="9">
        <v>240000</v>
      </c>
      <c r="H29" s="9">
        <f>H28/$M$28*$G$29</f>
        <v>48000</v>
      </c>
      <c r="I29" s="9">
        <f>I28/$M$28*$G$29</f>
        <v>36000</v>
      </c>
      <c r="J29" s="9">
        <f>J28/$M$28*$G$29</f>
        <v>42000</v>
      </c>
      <c r="K29" s="9">
        <f>K28/$M$28*$G$29</f>
        <v>24000</v>
      </c>
      <c r="L29" s="9">
        <f>L28/$M$28*$G$29</f>
        <v>90000</v>
      </c>
      <c r="M29" s="9">
        <f>SUM(H29:L29)</f>
        <v>240000</v>
      </c>
    </row>
    <row r="30" spans="1:13" ht="12.75">
      <c r="A30" t="s">
        <v>36</v>
      </c>
      <c r="C30" t="s">
        <v>34</v>
      </c>
      <c r="D30" s="4"/>
      <c r="F30" t="s">
        <v>99</v>
      </c>
      <c r="G30" s="4"/>
      <c r="H30" s="6">
        <v>26000</v>
      </c>
      <c r="I30" s="6">
        <v>19500</v>
      </c>
      <c r="J30" s="6">
        <v>22750</v>
      </c>
      <c r="K30" s="6">
        <v>13000</v>
      </c>
      <c r="L30" s="6">
        <v>48750</v>
      </c>
      <c r="M30" s="6">
        <v>130000</v>
      </c>
    </row>
    <row r="31" spans="1:13" ht="12.75">
      <c r="A31" t="s">
        <v>36</v>
      </c>
      <c r="D31" s="4"/>
      <c r="F31" t="s">
        <v>100</v>
      </c>
      <c r="G31" s="4"/>
      <c r="H31" s="6">
        <v>47600</v>
      </c>
      <c r="I31" s="6">
        <v>20625</v>
      </c>
      <c r="J31" s="6">
        <v>19500</v>
      </c>
      <c r="K31" s="6">
        <v>6000</v>
      </c>
      <c r="L31" s="6">
        <v>15000</v>
      </c>
      <c r="M31" s="6">
        <v>108725</v>
      </c>
    </row>
    <row r="32" spans="4:13" ht="12.75">
      <c r="D32" s="9">
        <v>60000</v>
      </c>
      <c r="G32" s="9">
        <v>60000</v>
      </c>
      <c r="H32" s="9">
        <v>19134.053805472526</v>
      </c>
      <c r="I32" s="9">
        <v>10190.963439871235</v>
      </c>
      <c r="J32" s="9">
        <v>10630.547252241895</v>
      </c>
      <c r="K32" s="9">
        <v>4655.553000689813</v>
      </c>
      <c r="L32" s="9">
        <v>15388.882501724534</v>
      </c>
      <c r="M32" s="9">
        <f>SUM(H32:L32)</f>
        <v>60000</v>
      </c>
    </row>
    <row r="33" spans="1:13" ht="12.75">
      <c r="A33" t="s">
        <v>40</v>
      </c>
      <c r="B33" t="s">
        <v>41</v>
      </c>
      <c r="D33" s="4">
        <v>0.95</v>
      </c>
      <c r="F33" t="s">
        <v>101</v>
      </c>
      <c r="G33" s="4">
        <v>0.95</v>
      </c>
      <c r="H33" s="6">
        <v>2000</v>
      </c>
      <c r="I33" s="6">
        <v>5000</v>
      </c>
      <c r="J33" s="6">
        <v>1000</v>
      </c>
      <c r="K33" s="6">
        <v>600</v>
      </c>
      <c r="L33" s="6">
        <v>4000</v>
      </c>
      <c r="M33" s="6">
        <v>12600</v>
      </c>
    </row>
    <row r="34" spans="1:7" ht="12.75">
      <c r="A34" t="s">
        <v>40</v>
      </c>
      <c r="B34" t="s">
        <v>102</v>
      </c>
      <c r="D34" s="4">
        <v>0.05</v>
      </c>
      <c r="G34" s="4">
        <v>0.05</v>
      </c>
    </row>
    <row r="35" spans="4:13" ht="12.75">
      <c r="D35" s="9">
        <v>66750</v>
      </c>
      <c r="G35" s="9">
        <v>66750</v>
      </c>
      <c r="H35" s="9">
        <f>H33/$M$33*$G$35</f>
        <v>10595.238095238095</v>
      </c>
      <c r="I35" s="9">
        <f>I33/$M$33*$G$35</f>
        <v>26488.095238095237</v>
      </c>
      <c r="J35" s="9">
        <f>J33/$M$33*$G$35</f>
        <v>5297.619047619048</v>
      </c>
      <c r="K35" s="9">
        <f>K33/$M$33*$G$35</f>
        <v>3178.5714285714284</v>
      </c>
      <c r="L35" s="9">
        <f>L33/$M$33*$G$35</f>
        <v>21190.47619047619</v>
      </c>
      <c r="M35" s="9">
        <f>SUM(H35:L35)</f>
        <v>66750</v>
      </c>
    </row>
    <row r="36" spans="1:13" ht="12.75">
      <c r="A36" t="s">
        <v>42</v>
      </c>
      <c r="B36" t="s">
        <v>43</v>
      </c>
      <c r="D36" s="4">
        <v>0.75</v>
      </c>
      <c r="E36" t="s">
        <v>103</v>
      </c>
      <c r="F36" t="s">
        <v>103</v>
      </c>
      <c r="G36" s="4">
        <v>0.75</v>
      </c>
      <c r="H36" s="6">
        <v>500</v>
      </c>
      <c r="I36" s="6">
        <v>125</v>
      </c>
      <c r="J36" s="6">
        <v>200</v>
      </c>
      <c r="K36" s="6">
        <v>600</v>
      </c>
      <c r="L36" s="6">
        <v>500</v>
      </c>
      <c r="M36" s="6">
        <v>1925</v>
      </c>
    </row>
    <row r="37" spans="1:7" ht="12.75">
      <c r="A37" t="s">
        <v>42</v>
      </c>
      <c r="B37" t="s">
        <v>44</v>
      </c>
      <c r="D37" s="4">
        <v>0.1</v>
      </c>
      <c r="E37" t="s">
        <v>104</v>
      </c>
      <c r="G37" s="4">
        <v>0.1</v>
      </c>
    </row>
    <row r="38" spans="1:7" ht="12.75">
      <c r="A38" t="s">
        <v>42</v>
      </c>
      <c r="B38" t="s">
        <v>46</v>
      </c>
      <c r="D38" s="4">
        <v>0.05</v>
      </c>
      <c r="E38" t="s">
        <v>47</v>
      </c>
      <c r="G38" s="4">
        <v>0.05</v>
      </c>
    </row>
    <row r="39" spans="1:7" ht="12.75">
      <c r="A39" t="s">
        <v>42</v>
      </c>
      <c r="B39" t="s">
        <v>48</v>
      </c>
      <c r="D39" s="4">
        <v>0.05</v>
      </c>
      <c r="E39" t="s">
        <v>105</v>
      </c>
      <c r="G39" s="4">
        <v>0.05</v>
      </c>
    </row>
    <row r="40" spans="1:7" ht="12.75">
      <c r="A40" t="s">
        <v>42</v>
      </c>
      <c r="B40" t="s">
        <v>17</v>
      </c>
      <c r="D40" s="4">
        <v>0.05</v>
      </c>
      <c r="E40" t="s">
        <v>106</v>
      </c>
      <c r="G40" s="4">
        <v>0.05</v>
      </c>
    </row>
    <row r="41" spans="4:13" ht="12.75">
      <c r="D41" s="9">
        <v>66750</v>
      </c>
      <c r="G41" s="9">
        <v>66750</v>
      </c>
      <c r="H41" s="9">
        <f>H36/$M$36*$G$41</f>
        <v>17337.662337662336</v>
      </c>
      <c r="I41" s="9">
        <f>I36/$M$36*$G$41</f>
        <v>4334.415584415584</v>
      </c>
      <c r="J41" s="9">
        <f>J36/$M$36*$G$41</f>
        <v>6935.0649350649355</v>
      </c>
      <c r="K41" s="9">
        <f>K36/$M$36*$G$41</f>
        <v>20805.194805194806</v>
      </c>
      <c r="L41" s="9">
        <f>L36/$M$36*$G$41</f>
        <v>17337.662337662336</v>
      </c>
      <c r="M41" s="9">
        <f>SUM(H41:L41)</f>
        <v>66750</v>
      </c>
    </row>
    <row r="42" spans="1:13" ht="12.75">
      <c r="A42" t="s">
        <v>49</v>
      </c>
      <c r="B42" t="s">
        <v>50</v>
      </c>
      <c r="D42" s="4">
        <v>0.1</v>
      </c>
      <c r="E42" t="s">
        <v>107</v>
      </c>
      <c r="F42" t="s">
        <v>50</v>
      </c>
      <c r="G42" s="4">
        <v>0.1</v>
      </c>
      <c r="H42" s="6">
        <v>12671.42857142857</v>
      </c>
      <c r="I42" s="6">
        <v>4142.857142857143</v>
      </c>
      <c r="J42" s="6">
        <v>2338.5714285714284</v>
      </c>
      <c r="K42" s="6">
        <v>16765.714285714286</v>
      </c>
      <c r="L42" s="6">
        <v>16571.428571428572</v>
      </c>
      <c r="M42" s="6">
        <v>52490</v>
      </c>
    </row>
    <row r="43" spans="1:7" ht="12.75">
      <c r="A43" t="s">
        <v>49</v>
      </c>
      <c r="B43" t="s">
        <v>52</v>
      </c>
      <c r="D43" s="4">
        <v>0.7</v>
      </c>
      <c r="E43" t="s">
        <v>108</v>
      </c>
      <c r="F43" t="s">
        <v>52</v>
      </c>
      <c r="G43" s="4">
        <v>0.7</v>
      </c>
    </row>
    <row r="44" spans="1:7" ht="12.75">
      <c r="A44" t="s">
        <v>49</v>
      </c>
      <c r="B44" t="s">
        <v>17</v>
      </c>
      <c r="D44" s="4">
        <v>0.05</v>
      </c>
      <c r="F44" t="s">
        <v>17</v>
      </c>
      <c r="G44" s="4">
        <v>0.05</v>
      </c>
    </row>
    <row r="45" spans="1:7" ht="12.75">
      <c r="A45" t="s">
        <v>49</v>
      </c>
      <c r="B45" t="s">
        <v>14</v>
      </c>
      <c r="D45" s="4">
        <v>0.15</v>
      </c>
      <c r="F45" t="s">
        <v>14</v>
      </c>
      <c r="G45" s="4">
        <v>0.15</v>
      </c>
    </row>
    <row r="46" spans="4:13" ht="12.75">
      <c r="D46" s="9">
        <v>66750</v>
      </c>
      <c r="G46" s="9">
        <v>66750</v>
      </c>
      <c r="H46" s="9">
        <f>H42/$M$42*$G$46</f>
        <v>16113.885638080721</v>
      </c>
      <c r="I46" s="9">
        <f>I42/$M$42*$G$46</f>
        <v>5268.350434096291</v>
      </c>
      <c r="J46" s="9">
        <f>J42/$M$42*$G$46</f>
        <v>2973.892986419182</v>
      </c>
      <c r="K46" s="9">
        <f>K42/$M$42*$G$46</f>
        <v>21320.469205018646</v>
      </c>
      <c r="L46" s="9">
        <f>L42/$M$42*$G$46</f>
        <v>21073.401736385164</v>
      </c>
      <c r="M46" s="9">
        <f>SUM(H46:L46)</f>
        <v>66750</v>
      </c>
    </row>
    <row r="47" spans="1:13" ht="12.75">
      <c r="A47" t="s">
        <v>54</v>
      </c>
      <c r="B47" t="s">
        <v>55</v>
      </c>
      <c r="C47" t="s">
        <v>15</v>
      </c>
      <c r="D47" s="4">
        <v>0.8</v>
      </c>
      <c r="F47" t="s">
        <v>109</v>
      </c>
      <c r="G47" s="4">
        <v>0.8</v>
      </c>
      <c r="H47" s="6">
        <v>47600</v>
      </c>
      <c r="I47" s="6">
        <v>20625</v>
      </c>
      <c r="J47" s="6">
        <v>19500</v>
      </c>
      <c r="K47" s="6">
        <v>6000</v>
      </c>
      <c r="L47" s="6">
        <v>15000</v>
      </c>
      <c r="M47" s="6">
        <v>108725</v>
      </c>
    </row>
    <row r="48" spans="1:7" ht="12.75">
      <c r="A48" t="s">
        <v>54</v>
      </c>
      <c r="B48" t="s">
        <v>56</v>
      </c>
      <c r="D48" s="4">
        <v>0.1</v>
      </c>
      <c r="G48" s="4">
        <v>0.1</v>
      </c>
    </row>
    <row r="49" spans="1:7" ht="12.75">
      <c r="A49" t="s">
        <v>54</v>
      </c>
      <c r="B49" t="s">
        <v>57</v>
      </c>
      <c r="D49" s="4">
        <v>0.1</v>
      </c>
      <c r="G49" s="4">
        <v>0.1</v>
      </c>
    </row>
    <row r="50" spans="4:13" ht="12.75">
      <c r="D50" s="9">
        <v>84750</v>
      </c>
      <c r="G50" s="9">
        <v>84750</v>
      </c>
      <c r="H50" s="9">
        <f>H47/$M$47*$G$50</f>
        <v>37103.702000459874</v>
      </c>
      <c r="I50" s="9">
        <f>I47/$M$47*$G$50</f>
        <v>16076.97171763624</v>
      </c>
      <c r="J50" s="9">
        <f>J47/$M$47*$G$50</f>
        <v>15200.045987583351</v>
      </c>
      <c r="K50" s="9">
        <f>K47/$M$47*$G$50</f>
        <v>4676.937226948724</v>
      </c>
      <c r="L50" s="9">
        <f>L47/$M$47*$G$50</f>
        <v>11692.34306737181</v>
      </c>
      <c r="M50" s="9">
        <f>SUM(H50:L50)</f>
        <v>84750</v>
      </c>
    </row>
    <row r="51" spans="1:13" ht="12.75">
      <c r="A51" t="s">
        <v>58</v>
      </c>
      <c r="B51" t="s">
        <v>59</v>
      </c>
      <c r="D51" s="4">
        <v>0.85</v>
      </c>
      <c r="F51" t="s">
        <v>59</v>
      </c>
      <c r="G51" s="4">
        <v>0.85</v>
      </c>
      <c r="H51" s="6">
        <v>2000</v>
      </c>
      <c r="I51" s="6">
        <v>5000</v>
      </c>
      <c r="J51" s="6">
        <v>1000</v>
      </c>
      <c r="K51" s="6">
        <v>600</v>
      </c>
      <c r="L51" s="6">
        <v>4000</v>
      </c>
      <c r="M51" s="6">
        <v>12600</v>
      </c>
    </row>
    <row r="52" spans="1:7" ht="12.75">
      <c r="A52" t="s">
        <v>58</v>
      </c>
      <c r="B52" t="s">
        <v>17</v>
      </c>
      <c r="D52" s="4">
        <v>0.15</v>
      </c>
      <c r="G52" s="4">
        <v>0.15</v>
      </c>
    </row>
    <row r="53" spans="4:13" ht="12.75">
      <c r="D53" s="9">
        <v>394250</v>
      </c>
      <c r="G53" s="9">
        <v>394250</v>
      </c>
      <c r="H53" s="9">
        <f>H51/$M$51*$G$53</f>
        <v>62579.365079365074</v>
      </c>
      <c r="I53" s="9">
        <f>I51/$M$51*$G$53</f>
        <v>156448.4126984127</v>
      </c>
      <c r="J53" s="9">
        <f>J51/$M$51*$G$53</f>
        <v>31289.682539682537</v>
      </c>
      <c r="K53" s="9">
        <f>K51/$M$51*$G$53</f>
        <v>18773.809523809523</v>
      </c>
      <c r="L53" s="9">
        <f>L51/$M$51*$G$53</f>
        <v>125158.73015873015</v>
      </c>
      <c r="M53" s="9">
        <f>SUM(H53:L53)</f>
        <v>394250</v>
      </c>
    </row>
    <row r="54" spans="1:13" ht="12.75">
      <c r="A54" t="s">
        <v>60</v>
      </c>
      <c r="B54" t="s">
        <v>59</v>
      </c>
      <c r="D54" s="4">
        <v>0.7</v>
      </c>
      <c r="F54" t="s">
        <v>59</v>
      </c>
      <c r="G54" s="4">
        <v>0.7</v>
      </c>
      <c r="H54" s="6">
        <v>2000</v>
      </c>
      <c r="I54" s="6">
        <v>5000</v>
      </c>
      <c r="J54" s="6">
        <v>1000</v>
      </c>
      <c r="K54" s="6">
        <v>600</v>
      </c>
      <c r="L54" s="6">
        <v>4000</v>
      </c>
      <c r="M54" s="6">
        <v>12600</v>
      </c>
    </row>
    <row r="55" spans="1:7" ht="12.75">
      <c r="A55" t="s">
        <v>60</v>
      </c>
      <c r="B55" t="s">
        <v>61</v>
      </c>
      <c r="D55" s="4">
        <v>0.2</v>
      </c>
      <c r="G55" s="4">
        <v>0.2</v>
      </c>
    </row>
    <row r="56" spans="1:7" ht="12.75">
      <c r="A56" t="s">
        <v>60</v>
      </c>
      <c r="B56" t="s">
        <v>17</v>
      </c>
      <c r="D56" s="4">
        <v>0.1</v>
      </c>
      <c r="G56" s="4">
        <v>0.1</v>
      </c>
    </row>
    <row r="57" spans="4:13" ht="12.75">
      <c r="D57" s="9">
        <v>306250</v>
      </c>
      <c r="G57" s="9">
        <v>306250</v>
      </c>
      <c r="H57" s="9">
        <f>H54/$M$54*$G$57</f>
        <v>48611.11111111111</v>
      </c>
      <c r="I57" s="9">
        <f>I54/$M$54*$G$57</f>
        <v>121527.77777777777</v>
      </c>
      <c r="J57" s="9">
        <f>J54/$M$54*$G$57</f>
        <v>24305.555555555555</v>
      </c>
      <c r="K57" s="9">
        <f>K54/$M$54*$G$57</f>
        <v>14583.333333333332</v>
      </c>
      <c r="L57" s="9">
        <f>L54/$M$54*$G$57</f>
        <v>97222.22222222222</v>
      </c>
      <c r="M57" s="9">
        <f>SUM(H57:L57)</f>
        <v>306250</v>
      </c>
    </row>
    <row r="58" spans="1:13" ht="12.75">
      <c r="A58" t="s">
        <v>63</v>
      </c>
      <c r="B58" t="s">
        <v>64</v>
      </c>
      <c r="D58" s="4">
        <v>0.3</v>
      </c>
      <c r="E58" t="s">
        <v>110</v>
      </c>
      <c r="F58" t="s">
        <v>64</v>
      </c>
      <c r="G58" s="4">
        <v>0.3</v>
      </c>
      <c r="H58" s="6">
        <v>900</v>
      </c>
      <c r="I58" s="6">
        <v>2500</v>
      </c>
      <c r="J58" s="6">
        <v>800</v>
      </c>
      <c r="K58" s="6">
        <v>400</v>
      </c>
      <c r="L58" s="6">
        <v>3200</v>
      </c>
      <c r="M58" s="6">
        <v>7800</v>
      </c>
    </row>
    <row r="59" spans="1:13" ht="12.75">
      <c r="A59" t="s">
        <v>63</v>
      </c>
      <c r="B59" t="s">
        <v>66</v>
      </c>
      <c r="D59" s="4">
        <v>0.3</v>
      </c>
      <c r="E59" t="s">
        <v>111</v>
      </c>
      <c r="F59" t="s">
        <v>66</v>
      </c>
      <c r="G59" s="4">
        <v>0.3</v>
      </c>
      <c r="H59" s="6">
        <v>1875</v>
      </c>
      <c r="I59" s="6">
        <v>4500</v>
      </c>
      <c r="J59" s="6">
        <v>900</v>
      </c>
      <c r="K59" s="6">
        <v>500</v>
      </c>
      <c r="L59" s="6">
        <v>3600</v>
      </c>
      <c r="M59" s="6">
        <v>11375</v>
      </c>
    </row>
    <row r="60" spans="1:7" ht="12.75">
      <c r="A60" t="s">
        <v>63</v>
      </c>
      <c r="B60" t="s">
        <v>68</v>
      </c>
      <c r="D60" s="4">
        <v>0.25</v>
      </c>
      <c r="F60" t="s">
        <v>68</v>
      </c>
      <c r="G60" s="4">
        <v>0.25</v>
      </c>
    </row>
    <row r="61" spans="1:7" ht="12.75">
      <c r="A61" t="s">
        <v>63</v>
      </c>
      <c r="B61" t="s">
        <v>70</v>
      </c>
      <c r="D61" s="4">
        <v>0.05</v>
      </c>
      <c r="F61" t="s">
        <v>70</v>
      </c>
      <c r="G61" s="4">
        <v>0.05</v>
      </c>
    </row>
    <row r="62" spans="1:7" ht="12.75">
      <c r="A62" t="s">
        <v>63</v>
      </c>
      <c r="B62" t="s">
        <v>14</v>
      </c>
      <c r="D62" s="4">
        <v>0.1</v>
      </c>
      <c r="F62" t="s">
        <v>14</v>
      </c>
      <c r="G62" s="4">
        <v>0.1</v>
      </c>
    </row>
    <row r="63" spans="4:13" ht="12.75">
      <c r="D63" s="9">
        <v>429000</v>
      </c>
      <c r="G63" s="9">
        <v>429000</v>
      </c>
      <c r="H63" s="9">
        <v>60107.142857142855</v>
      </c>
      <c r="I63" s="9">
        <v>153607.14285714284</v>
      </c>
      <c r="J63" s="9">
        <v>38971.42857142857</v>
      </c>
      <c r="K63" s="9">
        <v>20428.571428571428</v>
      </c>
      <c r="L63" s="9">
        <v>155885.7142857143</v>
      </c>
      <c r="M63" s="9">
        <f>SUM(H63:L63)</f>
        <v>429000</v>
      </c>
    </row>
    <row r="64" spans="1:13" ht="12.75">
      <c r="A64" t="s">
        <v>71</v>
      </c>
      <c r="B64" t="s">
        <v>72</v>
      </c>
      <c r="D64" s="4">
        <v>0.75</v>
      </c>
      <c r="F64" t="s">
        <v>51</v>
      </c>
      <c r="G64" s="4">
        <v>0.75</v>
      </c>
      <c r="H64" s="6">
        <v>6000</v>
      </c>
      <c r="I64" s="6">
        <v>2000</v>
      </c>
      <c r="J64" s="6">
        <v>1000</v>
      </c>
      <c r="K64" s="6">
        <v>8000</v>
      </c>
      <c r="L64" s="6">
        <v>8000</v>
      </c>
      <c r="M64" s="6">
        <v>25000</v>
      </c>
    </row>
    <row r="65" spans="1:13" ht="12.75">
      <c r="A65" t="s">
        <v>71</v>
      </c>
      <c r="B65" t="s">
        <v>73</v>
      </c>
      <c r="D65" s="4">
        <v>0.2</v>
      </c>
      <c r="F65" t="s">
        <v>112</v>
      </c>
      <c r="G65" s="4">
        <v>0.2</v>
      </c>
      <c r="H65" s="6">
        <v>50000</v>
      </c>
      <c r="I65" s="6">
        <v>22500</v>
      </c>
      <c r="J65" s="6">
        <v>22500</v>
      </c>
      <c r="K65" s="6">
        <v>7800</v>
      </c>
      <c r="L65" s="6">
        <v>22000</v>
      </c>
      <c r="M65" s="6">
        <f>SUM(H65:L65)</f>
        <v>124800</v>
      </c>
    </row>
    <row r="66" spans="1:7" ht="12.75">
      <c r="A66" t="s">
        <v>71</v>
      </c>
      <c r="B66" t="s">
        <v>17</v>
      </c>
      <c r="D66" s="4">
        <v>0.05</v>
      </c>
      <c r="G66" s="4">
        <v>0.05</v>
      </c>
    </row>
    <row r="67" spans="4:13" ht="12.75">
      <c r="D67" s="9">
        <v>273750</v>
      </c>
      <c r="G67" s="9">
        <v>273750</v>
      </c>
      <c r="H67" s="9">
        <v>76693.9505128205</v>
      </c>
      <c r="I67" s="9">
        <v>28763.54173076923</v>
      </c>
      <c r="J67" s="9">
        <v>20551.06173076923</v>
      </c>
      <c r="K67" s="9">
        <v>69977.215</v>
      </c>
      <c r="L67" s="9">
        <v>77764.23102564103</v>
      </c>
      <c r="M67" s="9">
        <f>SUM(H67:L67)</f>
        <v>273750</v>
      </c>
    </row>
    <row r="68" spans="1:13" ht="12.75">
      <c r="A68" t="s">
        <v>75</v>
      </c>
      <c r="B68" t="s">
        <v>76</v>
      </c>
      <c r="D68" s="4">
        <v>0.4</v>
      </c>
      <c r="F68" t="s">
        <v>112</v>
      </c>
      <c r="G68" s="4">
        <v>0.4</v>
      </c>
      <c r="H68" s="6">
        <v>50000</v>
      </c>
      <c r="I68" s="6">
        <v>22500</v>
      </c>
      <c r="J68" s="6">
        <v>22500</v>
      </c>
      <c r="K68" s="6">
        <v>7800</v>
      </c>
      <c r="L68" s="6">
        <v>22000</v>
      </c>
      <c r="M68" s="6">
        <f>SUM(H68:L68)</f>
        <v>124800</v>
      </c>
    </row>
    <row r="69" spans="1:7" ht="12.75">
      <c r="A69" t="s">
        <v>75</v>
      </c>
      <c r="B69" t="s">
        <v>76</v>
      </c>
      <c r="D69" s="4">
        <v>0.4</v>
      </c>
      <c r="G69" s="4">
        <v>0.4</v>
      </c>
    </row>
    <row r="70" spans="1:7" ht="12.75">
      <c r="A70" t="s">
        <v>75</v>
      </c>
      <c r="B70" t="s">
        <v>79</v>
      </c>
      <c r="D70" s="4">
        <v>0.1</v>
      </c>
      <c r="G70" s="4">
        <v>0.1</v>
      </c>
    </row>
    <row r="71" spans="4:13" ht="12.75">
      <c r="D71" s="9">
        <v>173000</v>
      </c>
      <c r="G71" s="9">
        <v>173000</v>
      </c>
      <c r="H71" s="9">
        <f>H68/$M$68*$G$71</f>
        <v>69310.89743589744</v>
      </c>
      <c r="I71" s="9">
        <f>I68/$M$68*$G$71</f>
        <v>31189.903846153848</v>
      </c>
      <c r="J71" s="9">
        <f>J68/$M$68*$G$71</f>
        <v>31189.903846153848</v>
      </c>
      <c r="K71" s="9">
        <f>K68/$M$68*$G$71</f>
        <v>10812.5</v>
      </c>
      <c r="L71" s="9">
        <f>L68/$M$68*$G$71</f>
        <v>30496.794871794875</v>
      </c>
      <c r="M71" s="9">
        <f>SUM(H71:L71)</f>
        <v>173000</v>
      </c>
    </row>
    <row r="72" spans="4:13" ht="12.75">
      <c r="D72" s="9"/>
      <c r="G72" s="9"/>
      <c r="H72" s="6">
        <v>1833677.8752395208</v>
      </c>
      <c r="I72" s="6">
        <v>925394.2944424199</v>
      </c>
      <c r="J72" s="6">
        <v>885021.3009749044</v>
      </c>
      <c r="K72" s="6">
        <v>748776.0541278357</v>
      </c>
      <c r="L72" s="6">
        <v>1541874.4752153195</v>
      </c>
      <c r="M72" s="6">
        <f>SUM(H72:L72)</f>
        <v>5934744</v>
      </c>
    </row>
    <row r="73" spans="1:13" ht="12.75">
      <c r="A73" t="s">
        <v>80</v>
      </c>
      <c r="B73" t="s">
        <v>113</v>
      </c>
      <c r="D73" s="9">
        <v>622500</v>
      </c>
      <c r="F73" t="s">
        <v>114</v>
      </c>
      <c r="G73" s="9">
        <v>622500</v>
      </c>
      <c r="H73" s="9">
        <f>H72/$M$72*$G$73</f>
        <v>192335.92507724033</v>
      </c>
      <c r="I73" s="9">
        <f>I72/$M$72*$G$73</f>
        <v>97065.3406937867</v>
      </c>
      <c r="J73" s="9">
        <f>J72/$M$72*$G$73</f>
        <v>92830.58542320917</v>
      </c>
      <c r="K73" s="9">
        <f>K72/$M$72*$G$73</f>
        <v>78539.71354022645</v>
      </c>
      <c r="L73" s="9">
        <f>L72/$M$72*$G$73</f>
        <v>161728.4352655374</v>
      </c>
      <c r="M73" s="9">
        <f>SUM(H73:L73)</f>
        <v>622500</v>
      </c>
    </row>
    <row r="74" spans="4:13" ht="12.75">
      <c r="D74" s="9"/>
      <c r="G74" s="9"/>
      <c r="H74" s="5">
        <f aca="true" t="shared" si="0" ref="H74:M74">H73+H71+H67+H63+H57+H53</f>
        <v>509638.3920735773</v>
      </c>
      <c r="I74" s="5">
        <f t="shared" si="0"/>
        <v>588602.1196040431</v>
      </c>
      <c r="J74" s="5">
        <f t="shared" si="0"/>
        <v>239138.2176667989</v>
      </c>
      <c r="K74" s="5">
        <f t="shared" si="0"/>
        <v>213115.14282594074</v>
      </c>
      <c r="L74" s="5">
        <f t="shared" si="0"/>
        <v>648256.12782964</v>
      </c>
      <c r="M74" s="5">
        <f t="shared" si="0"/>
        <v>2198750</v>
      </c>
    </row>
    <row r="75" spans="1:13" ht="12.75">
      <c r="A75" s="1" t="s">
        <v>18</v>
      </c>
      <c r="D75" s="5">
        <f>D73+D71+D67+D63+D57+D53+D50+D46+D41+D35+D32+D29+D27+D23+D20+D14</f>
        <v>3627500</v>
      </c>
      <c r="G75" s="9">
        <f aca="true" t="shared" si="1" ref="G75:L75">G73+G71+G67+G63+G57+G53+G50+G46+G41+G35+G32+G29+G27+G23+G20+G14</f>
        <v>3627500</v>
      </c>
      <c r="H75" s="9">
        <f t="shared" si="1"/>
        <v>871938.8909101977</v>
      </c>
      <c r="I75" s="9">
        <f t="shared" si="1"/>
        <v>913918.5110273152</v>
      </c>
      <c r="J75" s="9">
        <f t="shared" si="1"/>
        <v>428687.6074270094</v>
      </c>
      <c r="K75" s="9">
        <f t="shared" si="1"/>
        <v>335690.2499026206</v>
      </c>
      <c r="L75" s="9">
        <f t="shared" si="1"/>
        <v>1077264.7407328573</v>
      </c>
      <c r="M75" s="9">
        <f>SUM(H75:L75)</f>
        <v>3627500</v>
      </c>
    </row>
    <row r="76" spans="1:13" ht="12.75">
      <c r="A76" t="s">
        <v>115</v>
      </c>
      <c r="D76" s="4"/>
      <c r="G76" s="5"/>
      <c r="H76" s="5">
        <v>362300.4988366204</v>
      </c>
      <c r="I76" s="5">
        <v>325316.3914232721</v>
      </c>
      <c r="J76" s="5">
        <v>189549.38976021047</v>
      </c>
      <c r="K76" s="5">
        <v>122575.10707667988</v>
      </c>
      <c r="L76" s="5">
        <v>429008.6129032172</v>
      </c>
      <c r="M76" s="5">
        <v>1428750</v>
      </c>
    </row>
    <row r="77" spans="1:13" ht="12.75">
      <c r="A77" t="s">
        <v>116</v>
      </c>
      <c r="D77" s="4"/>
      <c r="G77" s="5"/>
      <c r="H77" s="5">
        <v>317302.466996337</v>
      </c>
      <c r="I77" s="5">
        <v>491536.7789102564</v>
      </c>
      <c r="J77" s="5">
        <v>146307.63224358973</v>
      </c>
      <c r="K77" s="5">
        <v>134575.4292857143</v>
      </c>
      <c r="L77" s="5">
        <v>486527.69256410265</v>
      </c>
      <c r="M77" s="5">
        <v>1576250</v>
      </c>
    </row>
    <row r="78" spans="1:13" ht="15">
      <c r="A78" t="s">
        <v>117</v>
      </c>
      <c r="D78" s="4"/>
      <c r="G78" s="5"/>
      <c r="H78" s="12">
        <v>192335.92507724033</v>
      </c>
      <c r="I78" s="12">
        <v>97065.3406937867</v>
      </c>
      <c r="J78" s="12">
        <v>92830.58542320917</v>
      </c>
      <c r="K78" s="12">
        <v>78539.71354022645</v>
      </c>
      <c r="L78" s="12">
        <v>161728.4352655374</v>
      </c>
      <c r="M78" s="12">
        <v>622500</v>
      </c>
    </row>
    <row r="79" spans="1:13" ht="15">
      <c r="A79" s="1" t="s">
        <v>18</v>
      </c>
      <c r="D79" s="4"/>
      <c r="G79" s="5"/>
      <c r="H79" s="13">
        <f aca="true" t="shared" si="2" ref="H79:M79">SUM(H76:H78)</f>
        <v>871938.8909101977</v>
      </c>
      <c r="I79" s="13">
        <f t="shared" si="2"/>
        <v>913918.5110273152</v>
      </c>
      <c r="J79" s="13">
        <f t="shared" si="2"/>
        <v>428687.6074270094</v>
      </c>
      <c r="K79" s="13">
        <f t="shared" si="2"/>
        <v>335690.2499026206</v>
      </c>
      <c r="L79" s="13">
        <f t="shared" si="2"/>
        <v>1077264.7407328573</v>
      </c>
      <c r="M79" s="13">
        <f t="shared" si="2"/>
        <v>3627500</v>
      </c>
    </row>
    <row r="80" spans="1:13" ht="15">
      <c r="A80" s="1"/>
      <c r="D80" s="4"/>
      <c r="G80" s="5"/>
      <c r="H80" s="13"/>
      <c r="I80" s="13"/>
      <c r="J80" s="13"/>
      <c r="K80" s="13"/>
      <c r="L80" s="13"/>
      <c r="M80" s="13"/>
    </row>
    <row r="81" spans="1:13" ht="15">
      <c r="A81" s="1"/>
      <c r="D81" s="4"/>
      <c r="G81" s="5"/>
      <c r="H81" s="13"/>
      <c r="I81" s="13"/>
      <c r="J81" s="13"/>
      <c r="K81" s="13"/>
      <c r="L81" s="13"/>
      <c r="M81" s="13"/>
    </row>
    <row r="82" spans="4:13" ht="12.75">
      <c r="D82" s="4"/>
      <c r="G82" s="5"/>
      <c r="H82" s="5"/>
      <c r="I82" s="5"/>
      <c r="J82" s="5"/>
      <c r="K82" s="5"/>
      <c r="L82" s="5"/>
      <c r="M82" s="5"/>
    </row>
    <row r="83" spans="1:13" ht="12.75">
      <c r="A83" t="s">
        <v>118</v>
      </c>
      <c r="D83" s="4"/>
      <c r="G83" s="4"/>
      <c r="H83" s="6">
        <v>50000</v>
      </c>
      <c r="I83" s="6">
        <v>22500</v>
      </c>
      <c r="J83" s="6">
        <v>22500</v>
      </c>
      <c r="K83" s="6">
        <v>7800</v>
      </c>
      <c r="L83" s="6">
        <v>22000</v>
      </c>
      <c r="M83" s="6">
        <f>SUM(H83:L83)</f>
        <v>124800</v>
      </c>
    </row>
    <row r="84" spans="1:13" ht="12.75">
      <c r="A84" t="s">
        <v>119</v>
      </c>
      <c r="D84" s="4"/>
      <c r="G84" s="4"/>
      <c r="H84" s="6">
        <v>2000</v>
      </c>
      <c r="I84" s="6">
        <v>5000</v>
      </c>
      <c r="J84" s="6">
        <v>1000</v>
      </c>
      <c r="K84" s="6">
        <v>600</v>
      </c>
      <c r="L84" s="6">
        <v>4000</v>
      </c>
      <c r="M84" s="6">
        <v>12600</v>
      </c>
    </row>
    <row r="85" spans="1:13" ht="12.75">
      <c r="A85" t="s">
        <v>41</v>
      </c>
      <c r="D85" s="4"/>
      <c r="G85" s="4"/>
      <c r="H85" s="6">
        <v>2000</v>
      </c>
      <c r="I85" s="6">
        <v>5000</v>
      </c>
      <c r="J85" s="6">
        <v>1000</v>
      </c>
      <c r="K85" s="6">
        <v>600</v>
      </c>
      <c r="L85" s="6">
        <v>4000</v>
      </c>
      <c r="M85" s="6">
        <v>12600</v>
      </c>
    </row>
    <row r="86" spans="1:13" ht="12.75">
      <c r="A86" t="s">
        <v>120</v>
      </c>
      <c r="D86" s="4"/>
      <c r="G86" s="4"/>
      <c r="H86" s="6">
        <v>12671.42857142857</v>
      </c>
      <c r="I86" s="6">
        <v>4142.857142857143</v>
      </c>
      <c r="J86" s="6">
        <v>2338.5714285714284</v>
      </c>
      <c r="K86" s="6">
        <v>16765.714285714286</v>
      </c>
      <c r="L86" s="6">
        <v>16571.428571428572</v>
      </c>
      <c r="M86" s="6">
        <v>52490</v>
      </c>
    </row>
    <row r="87" spans="1:13" ht="12.75">
      <c r="A87" t="s">
        <v>121</v>
      </c>
      <c r="D87" s="4"/>
      <c r="G87" s="4"/>
      <c r="H87" s="6">
        <v>1875</v>
      </c>
      <c r="I87" s="6">
        <v>4500</v>
      </c>
      <c r="J87" s="6">
        <v>900</v>
      </c>
      <c r="K87" s="6">
        <v>500</v>
      </c>
      <c r="L87" s="6">
        <v>3600</v>
      </c>
      <c r="M87" s="6">
        <v>11375</v>
      </c>
    </row>
    <row r="88" spans="1:13" ht="12.75">
      <c r="A88" t="s">
        <v>65</v>
      </c>
      <c r="D88" s="4"/>
      <c r="G88" s="4"/>
      <c r="H88" s="6">
        <v>900</v>
      </c>
      <c r="I88" s="6">
        <v>2500</v>
      </c>
      <c r="J88" s="6">
        <v>800</v>
      </c>
      <c r="K88" s="6">
        <v>400</v>
      </c>
      <c r="L88" s="6">
        <v>3200</v>
      </c>
      <c r="M88" s="6">
        <v>7800</v>
      </c>
    </row>
    <row r="89" spans="1:13" ht="12.75">
      <c r="A89" t="s">
        <v>39</v>
      </c>
      <c r="D89" s="4"/>
      <c r="G89" s="4"/>
      <c r="H89" s="6">
        <v>47600</v>
      </c>
      <c r="I89" s="6">
        <v>20625</v>
      </c>
      <c r="J89" s="6">
        <v>19500</v>
      </c>
      <c r="K89" s="6">
        <v>6000</v>
      </c>
      <c r="L89" s="6">
        <v>15000</v>
      </c>
      <c r="M89" s="6">
        <v>108725</v>
      </c>
    </row>
    <row r="90" spans="1:13" ht="12.75">
      <c r="A90" t="s">
        <v>122</v>
      </c>
      <c r="D90" s="4"/>
      <c r="G90" s="4"/>
      <c r="H90" s="6">
        <v>6000</v>
      </c>
      <c r="I90" s="6">
        <v>2000</v>
      </c>
      <c r="J90" s="6">
        <v>1000</v>
      </c>
      <c r="K90" s="6">
        <v>8000</v>
      </c>
      <c r="L90" s="6">
        <v>8000</v>
      </c>
      <c r="M90" s="6">
        <v>25000</v>
      </c>
    </row>
    <row r="91" spans="1:13" ht="12.75">
      <c r="A91" t="s">
        <v>123</v>
      </c>
      <c r="D91" s="4"/>
      <c r="G91" s="4"/>
      <c r="H91" s="6">
        <v>500</v>
      </c>
      <c r="I91" s="6">
        <v>125</v>
      </c>
      <c r="J91" s="6">
        <v>200</v>
      </c>
      <c r="K91" s="6">
        <v>600</v>
      </c>
      <c r="L91" s="6">
        <v>500</v>
      </c>
      <c r="M91" s="6">
        <v>1925</v>
      </c>
    </row>
    <row r="92" spans="1:13" ht="12.75">
      <c r="A92" t="s">
        <v>124</v>
      </c>
      <c r="D92" s="4"/>
      <c r="G92" s="4"/>
      <c r="H92" s="6">
        <v>900</v>
      </c>
      <c r="I92" s="6">
        <v>2500</v>
      </c>
      <c r="J92" s="6">
        <v>800</v>
      </c>
      <c r="K92" s="6">
        <v>400</v>
      </c>
      <c r="L92" s="6">
        <v>3200</v>
      </c>
      <c r="M92" s="6">
        <v>7800</v>
      </c>
    </row>
    <row r="93" spans="1:13" ht="12.75">
      <c r="A93" t="s">
        <v>30</v>
      </c>
      <c r="H93" s="6">
        <v>45</v>
      </c>
      <c r="I93" s="6">
        <v>125</v>
      </c>
      <c r="J93" s="6">
        <v>40</v>
      </c>
      <c r="K93" s="6">
        <v>20</v>
      </c>
      <c r="L93" s="6">
        <v>160</v>
      </c>
      <c r="M93" s="6">
        <v>390</v>
      </c>
    </row>
    <row r="94" spans="1:13" ht="12.75">
      <c r="A94" t="s">
        <v>125</v>
      </c>
      <c r="H94" s="6">
        <v>1000</v>
      </c>
      <c r="I94" s="6">
        <v>200</v>
      </c>
      <c r="J94" s="6">
        <v>300</v>
      </c>
      <c r="K94" s="6">
        <v>75</v>
      </c>
      <c r="L94" s="6">
        <v>350</v>
      </c>
      <c r="M94" s="6">
        <v>1925</v>
      </c>
    </row>
    <row r="95" spans="1:13" ht="12.75">
      <c r="A95" t="s">
        <v>35</v>
      </c>
      <c r="H95" s="6">
        <v>26000</v>
      </c>
      <c r="I95" s="6">
        <v>19500</v>
      </c>
      <c r="J95" s="6">
        <v>22750</v>
      </c>
      <c r="K95" s="6">
        <v>13000</v>
      </c>
      <c r="L95" s="6">
        <v>48750</v>
      </c>
      <c r="M95" s="6">
        <v>130000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4"/>
  <sheetViews>
    <sheetView tabSelected="1" workbookViewId="0" topLeftCell="A1">
      <selection activeCell="B30" sqref="B30"/>
    </sheetView>
  </sheetViews>
  <sheetFormatPr defaultColWidth="9.140625" defaultRowHeight="12.75"/>
  <cols>
    <col min="2" max="2" width="37.140625" style="0" customWidth="1"/>
    <col min="4" max="8" width="11.421875" style="0" bestFit="1" customWidth="1"/>
    <col min="9" max="9" width="9.8515625" style="0" bestFit="1" customWidth="1"/>
  </cols>
  <sheetData>
    <row r="2" ht="12.75">
      <c r="B2" t="s">
        <v>0</v>
      </c>
    </row>
    <row r="3" ht="12.75">
      <c r="B3" t="s">
        <v>126</v>
      </c>
    </row>
    <row r="5" spans="4:8" ht="12.75">
      <c r="D5" s="8" t="s">
        <v>85</v>
      </c>
      <c r="E5" s="8" t="s">
        <v>85</v>
      </c>
      <c r="F5" s="8" t="s">
        <v>85</v>
      </c>
      <c r="G5" s="8" t="s">
        <v>85</v>
      </c>
      <c r="H5" s="8" t="s">
        <v>85</v>
      </c>
    </row>
    <row r="6" spans="2:9" ht="15">
      <c r="B6" t="s">
        <v>87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 t="s">
        <v>18</v>
      </c>
    </row>
    <row r="7" spans="2:8" ht="12.75">
      <c r="B7" t="s">
        <v>127</v>
      </c>
      <c r="D7" s="15">
        <v>5000</v>
      </c>
      <c r="E7" s="15">
        <v>5000</v>
      </c>
      <c r="F7" s="15">
        <v>2000</v>
      </c>
      <c r="G7" s="15">
        <v>2000</v>
      </c>
      <c r="H7" s="15">
        <v>5000</v>
      </c>
    </row>
    <row r="8" spans="2:9" ht="15">
      <c r="B8" t="s">
        <v>128</v>
      </c>
      <c r="D8" s="24">
        <v>10</v>
      </c>
      <c r="E8" s="24">
        <v>8</v>
      </c>
      <c r="F8" s="24">
        <v>6</v>
      </c>
      <c r="G8" s="24">
        <v>5</v>
      </c>
      <c r="H8" s="24">
        <v>4</v>
      </c>
      <c r="I8" s="16"/>
    </row>
    <row r="9" spans="2:9" ht="15">
      <c r="B9" t="s">
        <v>58</v>
      </c>
      <c r="D9" s="24">
        <f>D8*D7</f>
        <v>50000</v>
      </c>
      <c r="E9" s="24">
        <f>E8*E7</f>
        <v>40000</v>
      </c>
      <c r="F9" s="24">
        <f>F8*F7</f>
        <v>12000</v>
      </c>
      <c r="G9" s="24">
        <f>G8*G7</f>
        <v>10000</v>
      </c>
      <c r="H9" s="24">
        <f>H8*H7</f>
        <v>20000</v>
      </c>
      <c r="I9" s="24">
        <f>SUM(D9:H9)</f>
        <v>132000</v>
      </c>
    </row>
    <row r="10" spans="4:9" ht="12.75">
      <c r="D10" s="5"/>
      <c r="E10" s="5"/>
      <c r="F10" s="5"/>
      <c r="G10" s="5"/>
      <c r="H10" s="5"/>
      <c r="I10" s="5"/>
    </row>
    <row r="11" spans="2:9" ht="12.75">
      <c r="B11" t="s">
        <v>129</v>
      </c>
      <c r="D11" s="5">
        <f>D7*D29</f>
        <v>20000</v>
      </c>
      <c r="E11" s="5">
        <f>E7*E29</f>
        <v>17500</v>
      </c>
      <c r="F11" s="5">
        <f>F7*F29</f>
        <v>5500</v>
      </c>
      <c r="G11" s="5">
        <f>G7*G29</f>
        <v>5000</v>
      </c>
      <c r="H11" s="5">
        <f>H7*H29</f>
        <v>8750</v>
      </c>
      <c r="I11" s="5">
        <f>SUM(D11:H11)</f>
        <v>56750</v>
      </c>
    </row>
    <row r="12" spans="2:9" ht="15">
      <c r="B12" t="s">
        <v>130</v>
      </c>
      <c r="D12" s="17">
        <f>D7*D30</f>
        <v>6250</v>
      </c>
      <c r="E12" s="17">
        <f>E7*E30</f>
        <v>4500</v>
      </c>
      <c r="F12" s="17">
        <f>F7*F30</f>
        <v>1500</v>
      </c>
      <c r="G12" s="17">
        <f>G7*G30</f>
        <v>1300</v>
      </c>
      <c r="H12" s="17">
        <f>H7*H30</f>
        <v>2750</v>
      </c>
      <c r="I12" s="17">
        <f>SUM(D12:H12)</f>
        <v>16300</v>
      </c>
    </row>
    <row r="13" spans="2:9" ht="15">
      <c r="B13" t="s">
        <v>131</v>
      </c>
      <c r="D13" s="17">
        <f aca="true" t="shared" si="0" ref="D13:I13">SUM(D11:D12)</f>
        <v>26250</v>
      </c>
      <c r="E13" s="17">
        <f t="shared" si="0"/>
        <v>22000</v>
      </c>
      <c r="F13" s="17">
        <f t="shared" si="0"/>
        <v>7000</v>
      </c>
      <c r="G13" s="17">
        <f t="shared" si="0"/>
        <v>6300</v>
      </c>
      <c r="H13" s="17">
        <f t="shared" si="0"/>
        <v>11500</v>
      </c>
      <c r="I13" s="17">
        <f t="shared" si="0"/>
        <v>73050</v>
      </c>
    </row>
    <row r="14" spans="2:9" ht="12.75">
      <c r="B14" t="s">
        <v>132</v>
      </c>
      <c r="D14" s="18">
        <f aca="true" t="shared" si="1" ref="D14:I14">D13/D9</f>
        <v>0.525</v>
      </c>
      <c r="E14" s="18">
        <f t="shared" si="1"/>
        <v>0.55</v>
      </c>
      <c r="F14" s="18">
        <f t="shared" si="1"/>
        <v>0.5833333333333334</v>
      </c>
      <c r="G14" s="18">
        <f t="shared" si="1"/>
        <v>0.63</v>
      </c>
      <c r="H14" s="18">
        <f t="shared" si="1"/>
        <v>0.575</v>
      </c>
      <c r="I14" s="18">
        <f t="shared" si="1"/>
        <v>0.553409090909091</v>
      </c>
    </row>
    <row r="15" spans="2:9" ht="15">
      <c r="B15" t="s">
        <v>115</v>
      </c>
      <c r="D15" s="17">
        <f>D13*D32</f>
        <v>4528.756235457755</v>
      </c>
      <c r="E15" s="17">
        <f>E13*E32</f>
        <v>6506.327828465442</v>
      </c>
      <c r="F15" s="17">
        <f>F13*F32</f>
        <v>1263.662598401403</v>
      </c>
      <c r="G15" s="17">
        <f>G13*G32</f>
        <v>2042.9184512779982</v>
      </c>
      <c r="H15" s="17">
        <f>H13*H32</f>
        <v>5362.607661290215</v>
      </c>
      <c r="I15" s="17">
        <f>SUM(D15:H15)</f>
        <v>19704.272774892812</v>
      </c>
    </row>
    <row r="16" spans="2:9" ht="12.75">
      <c r="B16" t="s">
        <v>133</v>
      </c>
      <c r="D16" s="5">
        <f aca="true" t="shared" si="2" ref="D16:I16">D13-D15</f>
        <v>21721.243764542247</v>
      </c>
      <c r="E16" s="5">
        <f t="shared" si="2"/>
        <v>15493.67217153456</v>
      </c>
      <c r="F16" s="5">
        <f t="shared" si="2"/>
        <v>5736.337401598597</v>
      </c>
      <c r="G16" s="5">
        <f t="shared" si="2"/>
        <v>4257.081548722002</v>
      </c>
      <c r="H16" s="5">
        <f t="shared" si="2"/>
        <v>6137.392338709785</v>
      </c>
      <c r="I16" s="5">
        <f t="shared" si="2"/>
        <v>53345.727225107184</v>
      </c>
    </row>
    <row r="17" spans="2:9" ht="15">
      <c r="B17" t="s">
        <v>116</v>
      </c>
      <c r="D17" s="17">
        <f>D9*D33</f>
        <v>3966.280837454213</v>
      </c>
      <c r="E17" s="17">
        <f>E9*E33</f>
        <v>9830.735578205127</v>
      </c>
      <c r="F17" s="17">
        <f>F9*F33</f>
        <v>975.3842149572649</v>
      </c>
      <c r="G17" s="17">
        <f>G9*G33</f>
        <v>2242.9238214285715</v>
      </c>
      <c r="H17" s="17">
        <f>H9*H33</f>
        <v>6081.596157051284</v>
      </c>
      <c r="I17" s="17">
        <f>SUM(D17:H17)</f>
        <v>23096.92060909646</v>
      </c>
    </row>
    <row r="18" spans="2:9" ht="15">
      <c r="B18" t="s">
        <v>133</v>
      </c>
      <c r="D18" s="19">
        <f aca="true" t="shared" si="3" ref="D18:I18">D16-D17</f>
        <v>17754.962927088032</v>
      </c>
      <c r="E18" s="19">
        <f t="shared" si="3"/>
        <v>5662.936593329432</v>
      </c>
      <c r="F18" s="19">
        <f t="shared" si="3"/>
        <v>4760.953186641333</v>
      </c>
      <c r="G18" s="19">
        <f t="shared" si="3"/>
        <v>2014.15772729343</v>
      </c>
      <c r="H18" s="19">
        <f t="shared" si="3"/>
        <v>55.796181658501155</v>
      </c>
      <c r="I18" s="5">
        <f t="shared" si="3"/>
        <v>30248.806616010723</v>
      </c>
    </row>
    <row r="19" spans="2:9" ht="15">
      <c r="B19" t="s">
        <v>117</v>
      </c>
      <c r="I19" s="17">
        <f>I9*I34</f>
        <v>8217</v>
      </c>
    </row>
    <row r="20" spans="2:9" ht="15">
      <c r="B20" t="s">
        <v>134</v>
      </c>
      <c r="I20" s="20">
        <f>I18-I19</f>
        <v>22031.806616010723</v>
      </c>
    </row>
    <row r="29" spans="2:9" ht="12.75">
      <c r="B29" s="21" t="s">
        <v>135</v>
      </c>
      <c r="C29" s="21"/>
      <c r="D29" s="22">
        <v>4</v>
      </c>
      <c r="E29" s="22">
        <v>3.5</v>
      </c>
      <c r="F29" s="22">
        <v>2.75</v>
      </c>
      <c r="G29" s="22">
        <v>2.5</v>
      </c>
      <c r="H29" s="22">
        <v>1.75</v>
      </c>
      <c r="I29" s="21"/>
    </row>
    <row r="30" spans="2:9" ht="12.75">
      <c r="B30" s="21" t="s">
        <v>136</v>
      </c>
      <c r="C30" s="21"/>
      <c r="D30" s="22">
        <v>1.25</v>
      </c>
      <c r="E30" s="22">
        <v>0.9</v>
      </c>
      <c r="F30" s="22">
        <v>0.75</v>
      </c>
      <c r="G30" s="22">
        <v>0.65</v>
      </c>
      <c r="H30" s="22">
        <v>0.55</v>
      </c>
      <c r="I30" s="21"/>
    </row>
    <row r="31" spans="2:9" ht="12.75">
      <c r="B31" s="21"/>
      <c r="C31" s="21"/>
      <c r="D31" s="21"/>
      <c r="E31" s="21"/>
      <c r="F31" s="21"/>
      <c r="G31" s="21"/>
      <c r="H31" s="21"/>
      <c r="I31" s="21"/>
    </row>
    <row r="32" spans="2:9" ht="12.75">
      <c r="B32" s="21"/>
      <c r="C32" s="21"/>
      <c r="D32" s="23">
        <v>0.17252404706505733</v>
      </c>
      <c r="E32" s="23">
        <v>0.29574217402115643</v>
      </c>
      <c r="F32" s="23">
        <v>0.1805232283430576</v>
      </c>
      <c r="G32" s="23">
        <v>0.3242727700441267</v>
      </c>
      <c r="H32" s="23">
        <v>0.46631370967741</v>
      </c>
      <c r="I32" s="21"/>
    </row>
    <row r="33" spans="2:9" ht="12.75">
      <c r="B33" s="21"/>
      <c r="C33" s="21"/>
      <c r="D33" s="23">
        <v>0.07932561674908425</v>
      </c>
      <c r="E33" s="23">
        <v>0.2457683894551282</v>
      </c>
      <c r="F33" s="23">
        <v>0.08128201791310541</v>
      </c>
      <c r="G33" s="23">
        <v>0.22429238214285716</v>
      </c>
      <c r="H33" s="23">
        <v>0.30407980785256417</v>
      </c>
      <c r="I33" s="21"/>
    </row>
    <row r="34" spans="2:9" ht="12.75">
      <c r="B34" s="21"/>
      <c r="C34" s="21"/>
      <c r="D34" s="21"/>
      <c r="E34" s="21"/>
      <c r="F34" s="21"/>
      <c r="G34" s="21"/>
      <c r="H34" s="21"/>
      <c r="I34" s="21">
        <v>0.06225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 Lynn Northrup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Northrup</dc:creator>
  <cp:keywords/>
  <dc:description/>
  <cp:lastModifiedBy>Lynn Northrup</cp:lastModifiedBy>
  <dcterms:created xsi:type="dcterms:W3CDTF">2004-03-31T19:22:47Z</dcterms:created>
  <dcterms:modified xsi:type="dcterms:W3CDTF">2004-03-31T19:57:21Z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