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950" windowHeight="5745" activeTab="0"/>
  </bookViews>
  <sheets>
    <sheet name="Company Productivity" sheetId="1" r:id="rId1"/>
    <sheet name="Field Productivity" sheetId="2" r:id="rId2"/>
    <sheet name="Project Productivity" sheetId="3" r:id="rId3"/>
    <sheet name="Activity Productivity" sheetId="4" r:id="rId4"/>
  </sheets>
  <definedNames/>
  <calcPr fullCalcOnLoad="1"/>
</workbook>
</file>

<file path=xl/sharedStrings.xml><?xml version="1.0" encoding="utf-8"?>
<sst xmlns="http://schemas.openxmlformats.org/spreadsheetml/2006/main" count="58" uniqueCount="37">
  <si>
    <t>Field Labor Hours</t>
  </si>
  <si>
    <t>Field Wages</t>
  </si>
  <si>
    <t>Average Field Wage</t>
  </si>
  <si>
    <t>Home Office FTE</t>
  </si>
  <si>
    <t>Calculated Variables</t>
  </si>
  <si>
    <t>Total Accrued Labor Hours</t>
  </si>
  <si>
    <t>Known Variables</t>
  </si>
  <si>
    <t>Y1</t>
  </si>
  <si>
    <t>Y2</t>
  </si>
  <si>
    <t>Y3</t>
  </si>
  <si>
    <t>Y4</t>
  </si>
  <si>
    <t>Y5</t>
  </si>
  <si>
    <t>Accrued Field Labor Hours</t>
  </si>
  <si>
    <r>
      <t xml:space="preserve">P-Index </t>
    </r>
    <r>
      <rPr>
        <vertAlign val="subscript"/>
        <sz val="10"/>
        <rFont val="Arial"/>
        <family val="2"/>
      </rPr>
      <t>FIELD</t>
    </r>
    <r>
      <rPr>
        <sz val="10"/>
        <rFont val="Arial"/>
        <family val="0"/>
      </rPr>
      <t xml:space="preserve"> 3-year Moving Average</t>
    </r>
  </si>
  <si>
    <r>
      <t xml:space="preserve">P-Index </t>
    </r>
    <r>
      <rPr>
        <vertAlign val="subscript"/>
        <sz val="10"/>
        <rFont val="Arial"/>
        <family val="2"/>
      </rPr>
      <t>COMPANY</t>
    </r>
    <r>
      <rPr>
        <sz val="10"/>
        <rFont val="Arial"/>
        <family val="0"/>
      </rPr>
      <t xml:space="preserve"> 3-year Moving Average</t>
    </r>
  </si>
  <si>
    <t>Labor Hours</t>
  </si>
  <si>
    <t>Accrued Income</t>
  </si>
  <si>
    <t>Accrued Value of Materials</t>
  </si>
  <si>
    <t>Accrued Value of Subcontracts</t>
  </si>
  <si>
    <r>
      <t>P</t>
    </r>
    <r>
      <rPr>
        <vertAlign val="subscript"/>
        <sz val="10"/>
        <rFont val="Arial"/>
        <family val="2"/>
      </rPr>
      <t>COMPANY</t>
    </r>
    <r>
      <rPr>
        <sz val="10"/>
        <rFont val="Arial"/>
        <family val="0"/>
      </rPr>
      <t xml:space="preserve"> (Eq. 3)</t>
    </r>
  </si>
  <si>
    <t>Value Added Multiplier</t>
  </si>
  <si>
    <r>
      <t>P</t>
    </r>
    <r>
      <rPr>
        <vertAlign val="subscript"/>
        <sz val="10"/>
        <rFont val="Arial"/>
        <family val="2"/>
      </rPr>
      <t>COMPANY-HOURS</t>
    </r>
    <r>
      <rPr>
        <sz val="10"/>
        <rFont val="Arial"/>
        <family val="0"/>
      </rPr>
      <t xml:space="preserve"> (Eq. 4)</t>
    </r>
  </si>
  <si>
    <r>
      <t xml:space="preserve">P-Index </t>
    </r>
    <r>
      <rPr>
        <vertAlign val="subscript"/>
        <sz val="10"/>
        <rFont val="Arial"/>
        <family val="2"/>
      </rPr>
      <t>COMPANY</t>
    </r>
    <r>
      <rPr>
        <sz val="10"/>
        <rFont val="Arial"/>
        <family val="0"/>
      </rPr>
      <t xml:space="preserve"> (Eq. 5)</t>
    </r>
  </si>
  <si>
    <r>
      <t>P</t>
    </r>
    <r>
      <rPr>
        <vertAlign val="subscript"/>
        <sz val="10"/>
        <rFont val="Arial"/>
        <family val="2"/>
      </rPr>
      <t>FIELD</t>
    </r>
    <r>
      <rPr>
        <sz val="10"/>
        <rFont val="Arial"/>
        <family val="0"/>
      </rPr>
      <t xml:space="preserve"> (Eq. 7)</t>
    </r>
  </si>
  <si>
    <r>
      <t>P</t>
    </r>
    <r>
      <rPr>
        <vertAlign val="subscript"/>
        <sz val="10"/>
        <rFont val="Arial"/>
        <family val="2"/>
      </rPr>
      <t>FIELD-HOURS</t>
    </r>
    <r>
      <rPr>
        <sz val="10"/>
        <rFont val="Arial"/>
        <family val="0"/>
      </rPr>
      <t xml:space="preserve"> (Eq. 8)</t>
    </r>
  </si>
  <si>
    <r>
      <t xml:space="preserve">P-Index </t>
    </r>
    <r>
      <rPr>
        <vertAlign val="subscript"/>
        <sz val="10"/>
        <rFont val="Arial"/>
        <family val="2"/>
      </rPr>
      <t>FIELD</t>
    </r>
    <r>
      <rPr>
        <sz val="10"/>
        <rFont val="Arial"/>
        <family val="0"/>
      </rPr>
      <t xml:space="preserve"> (Eq. 9)</t>
    </r>
  </si>
  <si>
    <t>Project Value Added</t>
  </si>
  <si>
    <t>Average Wages</t>
  </si>
  <si>
    <r>
      <t>P</t>
    </r>
    <r>
      <rPr>
        <vertAlign val="subscript"/>
        <sz val="10"/>
        <rFont val="Arial"/>
        <family val="2"/>
      </rPr>
      <t>PROJECT</t>
    </r>
    <r>
      <rPr>
        <sz val="10"/>
        <rFont val="Arial"/>
        <family val="0"/>
      </rPr>
      <t xml:space="preserve"> (Eq. 10)</t>
    </r>
  </si>
  <si>
    <t>Project 1</t>
  </si>
  <si>
    <t>Project 2</t>
  </si>
  <si>
    <t>Project 3</t>
  </si>
  <si>
    <t>Activity 1</t>
  </si>
  <si>
    <t>Activity 2</t>
  </si>
  <si>
    <t>Activity Value Added</t>
  </si>
  <si>
    <r>
      <t xml:space="preserve">P-Index </t>
    </r>
    <r>
      <rPr>
        <vertAlign val="subscript"/>
        <sz val="10"/>
        <rFont val="Arial"/>
        <family val="2"/>
      </rPr>
      <t>PROJECT</t>
    </r>
    <r>
      <rPr>
        <sz val="10"/>
        <rFont val="Arial"/>
        <family val="0"/>
      </rPr>
      <t xml:space="preserve"> (Eq. 11)</t>
    </r>
  </si>
  <si>
    <r>
      <t>P</t>
    </r>
    <r>
      <rPr>
        <vertAlign val="subscript"/>
        <sz val="10"/>
        <rFont val="Arial"/>
        <family val="2"/>
      </rPr>
      <t>ACTIVITY</t>
    </r>
    <r>
      <rPr>
        <sz val="10"/>
        <rFont val="Arial"/>
        <family val="0"/>
      </rPr>
      <t xml:space="preserve"> (Eq. 12)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</si>
</sst>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66" fontId="0" fillId="2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COMPANY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(Eq. 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'Company Productivity'!$C$2:$G$2</c:f>
              <c:strCache/>
            </c:strRef>
          </c:cat>
          <c:val>
            <c:numRef>
              <c:f>'Company Productivity'!$C$17:$G$17</c:f>
              <c:numCache/>
            </c:numRef>
          </c:val>
          <c:smooth val="0"/>
        </c:ser>
        <c:axId val="12238132"/>
        <c:axId val="43034325"/>
      </c:line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1"/>
        <c:lblOffset val="100"/>
        <c:noMultiLvlLbl val="0"/>
      </c:catAx>
      <c:valAx>
        <c:axId val="43034325"/>
        <c:scaling>
          <c:orientation val="minMax"/>
          <c:max val="6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Productivity ($/hr)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23813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4: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COMPANY-HOUR 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(Eq. 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'Company Productivity'!$C$2:$G$2</c:f>
              <c:strCache/>
            </c:strRef>
          </c:cat>
          <c:val>
            <c:numRef>
              <c:f>'Company Productivity'!$C$19:$G$19</c:f>
              <c:numCache/>
            </c:numRef>
          </c:val>
          <c:smooth val="0"/>
        </c:ser>
        <c:axId val="51764606"/>
        <c:axId val="63228271"/>
      </c:line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auto val="1"/>
        <c:lblOffset val="100"/>
        <c:noMultiLvlLbl val="0"/>
      </c:catAx>
      <c:valAx>
        <c:axId val="63228271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Hours per $10,000 Value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76460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5: P-Index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COMPANY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(Eq. 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'Company Productivity'!$C$2:$G$2</c:f>
              <c:strCache/>
            </c:strRef>
          </c:cat>
          <c:val>
            <c:numRef>
              <c:f>'Company Productivity'!$C$20:$G$20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'Company Productivity'!$C$21:$G$21</c:f>
              <c:numCache/>
            </c:numRef>
          </c:val>
          <c:smooth val="0"/>
        </c:ser>
        <c:axId val="32183528"/>
        <c:axId val="21216297"/>
      </c:line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auto val="1"/>
        <c:lblOffset val="100"/>
        <c:noMultiLvlLbl val="0"/>
      </c:catAx>
      <c:valAx>
        <c:axId val="21216297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Productivity Index [100 = P(Year 1)]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8352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6: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FIELD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(Eq. 7)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'Field Productivity'!$C$2:$G$2</c:f>
              <c:strCache/>
            </c:strRef>
          </c:cat>
          <c:val>
            <c:numRef>
              <c:f>'Field Productivity'!$C$16:$G$16</c:f>
              <c:numCache/>
            </c:numRef>
          </c:val>
          <c:smooth val="0"/>
        </c:ser>
        <c:axId val="56728946"/>
        <c:axId val="40798467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auto val="1"/>
        <c:lblOffset val="100"/>
        <c:noMultiLvlLbl val="0"/>
      </c:catAx>
      <c:valAx>
        <c:axId val="40798467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Productivity ($/hr)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72894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7: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FIELD-HOUR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(Eq. 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'Field Productivity'!$C$2:$G$2</c:f>
              <c:strCache/>
            </c:strRef>
          </c:cat>
          <c:val>
            <c:numRef>
              <c:f>'Field Productivity'!$C$18:$G$18</c:f>
              <c:numCache/>
            </c:numRef>
          </c:val>
          <c:smooth val="0"/>
        </c:ser>
        <c:axId val="31641884"/>
        <c:axId val="16341501"/>
      </c:line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  <c:max val="165"/>
          <c:min val="1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Hours per $10,000 of Year 1 Revenues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418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8: P-Index 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FIELD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(Eq. 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'Field Productivity'!$C$2:$G$2</c:f>
              <c:strCache/>
            </c:strRef>
          </c:cat>
          <c:val>
            <c:numRef>
              <c:f>'Field Productivity'!$C$19:$G$19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'Field Productivity'!$C$2:$G$2</c:f>
              <c:strCache/>
            </c:strRef>
          </c:cat>
          <c:val>
            <c:numRef>
              <c:f>'Field Productivity'!$C$20:$G$20</c:f>
              <c:numCache/>
            </c:numRef>
          </c:val>
          <c:smooth val="0"/>
        </c:ser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175"/>
        <c:crosses val="autoZero"/>
        <c:auto val="1"/>
        <c:lblOffset val="100"/>
        <c:noMultiLvlLbl val="0"/>
      </c:catAx>
      <c:valAx>
        <c:axId val="48593175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Productivity Index [100 = P(Year 1)]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5578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28575</xdr:rowOff>
    </xdr:from>
    <xdr:to>
      <xdr:col>6</xdr:col>
      <xdr:colOff>219075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733425" y="4086225"/>
        <a:ext cx="5105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45</xdr:row>
      <xdr:rowOff>28575</xdr:rowOff>
    </xdr:from>
    <xdr:to>
      <xdr:col>6</xdr:col>
      <xdr:colOff>323850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828675" y="7486650"/>
        <a:ext cx="51149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67</xdr:row>
      <xdr:rowOff>142875</xdr:rowOff>
    </xdr:from>
    <xdr:to>
      <xdr:col>6</xdr:col>
      <xdr:colOff>352425</xdr:colOff>
      <xdr:row>88</xdr:row>
      <xdr:rowOff>19050</xdr:rowOff>
    </xdr:to>
    <xdr:graphicFrame>
      <xdr:nvGraphicFramePr>
        <xdr:cNvPr id="3" name="Chart 3"/>
        <xdr:cNvGraphicFramePr/>
      </xdr:nvGraphicFramePr>
      <xdr:xfrm>
        <a:off x="847725" y="11163300"/>
        <a:ext cx="51244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23</xdr:row>
      <xdr:rowOff>66675</xdr:rowOff>
    </xdr:from>
    <xdr:to>
      <xdr:col>6</xdr:col>
      <xdr:colOff>581025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819150" y="3962400"/>
        <a:ext cx="5181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44</xdr:row>
      <xdr:rowOff>123825</xdr:rowOff>
    </xdr:from>
    <xdr:to>
      <xdr:col>6</xdr:col>
      <xdr:colOff>561975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790575" y="7419975"/>
        <a:ext cx="51911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66</xdr:row>
      <xdr:rowOff>95250</xdr:rowOff>
    </xdr:from>
    <xdr:to>
      <xdr:col>6</xdr:col>
      <xdr:colOff>561975</xdr:colOff>
      <xdr:row>86</xdr:row>
      <xdr:rowOff>142875</xdr:rowOff>
    </xdr:to>
    <xdr:graphicFrame>
      <xdr:nvGraphicFramePr>
        <xdr:cNvPr id="3" name="Chart 3"/>
        <xdr:cNvGraphicFramePr/>
      </xdr:nvGraphicFramePr>
      <xdr:xfrm>
        <a:off x="781050" y="10953750"/>
        <a:ext cx="52006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H22" sqref="H22"/>
    </sheetView>
  </sheetViews>
  <sheetFormatPr defaultColWidth="9.140625" defaultRowHeight="12.75"/>
  <cols>
    <col min="2" max="2" width="34.57421875" style="0" bestFit="1" customWidth="1"/>
    <col min="3" max="7" width="10.140625" style="0" bestFit="1" customWidth="1"/>
    <col min="9" max="9" width="31.57421875" style="0" bestFit="1" customWidth="1"/>
    <col min="16" max="16" width="31.57421875" style="0" bestFit="1" customWidth="1"/>
    <col min="21" max="21" width="21.8515625" style="0" bestFit="1" customWidth="1"/>
  </cols>
  <sheetData>
    <row r="1" ht="13.5" thickBot="1"/>
    <row r="2" spans="2:7" ht="12.75">
      <c r="B2" s="1"/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spans="2:7" ht="12.75">
      <c r="B3" s="3" t="s">
        <v>6</v>
      </c>
      <c r="C3" s="4"/>
      <c r="D3" s="4"/>
      <c r="E3" s="4"/>
      <c r="F3" s="4"/>
      <c r="G3" s="4"/>
    </row>
    <row r="4" spans="2:7" ht="12.75">
      <c r="B4" s="4"/>
      <c r="C4" s="4"/>
      <c r="D4" s="4"/>
      <c r="E4" s="4"/>
      <c r="F4" s="4"/>
      <c r="G4" s="4"/>
    </row>
    <row r="5" spans="2:7" ht="12.75">
      <c r="B5" s="4" t="s">
        <v>16</v>
      </c>
      <c r="C5" s="5">
        <v>13250000</v>
      </c>
      <c r="D5" s="5">
        <v>14000000</v>
      </c>
      <c r="E5" s="5">
        <v>15800000</v>
      </c>
      <c r="F5" s="5">
        <v>20500000</v>
      </c>
      <c r="G5" s="5">
        <v>25200000</v>
      </c>
    </row>
    <row r="6" spans="2:7" ht="12.75">
      <c r="B6" s="4" t="s">
        <v>17</v>
      </c>
      <c r="C6" s="5">
        <v>5300000</v>
      </c>
      <c r="D6" s="5">
        <v>6300000</v>
      </c>
      <c r="E6" s="5">
        <v>5530000</v>
      </c>
      <c r="F6" s="5">
        <v>8200000</v>
      </c>
      <c r="G6" s="5">
        <v>10584000</v>
      </c>
    </row>
    <row r="7" spans="2:7" ht="12.75">
      <c r="B7" s="4" t="s">
        <v>18</v>
      </c>
      <c r="C7" s="5">
        <v>550000</v>
      </c>
      <c r="D7" s="5">
        <v>245000</v>
      </c>
      <c r="E7" s="5">
        <v>350000</v>
      </c>
      <c r="F7" s="5">
        <v>750000</v>
      </c>
      <c r="G7" s="5">
        <v>425000</v>
      </c>
    </row>
    <row r="8" spans="2:7" ht="12.75">
      <c r="B8" s="4" t="s">
        <v>0</v>
      </c>
      <c r="C8" s="5"/>
      <c r="D8" s="5"/>
      <c r="E8" s="5">
        <v>139500</v>
      </c>
      <c r="F8" s="5">
        <v>150000</v>
      </c>
      <c r="G8" s="5">
        <v>178000</v>
      </c>
    </row>
    <row r="9" spans="2:7" ht="12.75">
      <c r="B9" s="4" t="s">
        <v>1</v>
      </c>
      <c r="C9" s="5">
        <v>5400000</v>
      </c>
      <c r="D9" s="5">
        <v>5500000</v>
      </c>
      <c r="E9" s="5"/>
      <c r="F9" s="5"/>
      <c r="G9" s="5"/>
    </row>
    <row r="10" spans="2:7" ht="12.75">
      <c r="B10" s="4" t="s">
        <v>2</v>
      </c>
      <c r="C10" s="5">
        <v>46</v>
      </c>
      <c r="D10" s="5">
        <v>48</v>
      </c>
      <c r="E10" s="5">
        <v>50</v>
      </c>
      <c r="F10" s="5">
        <v>52</v>
      </c>
      <c r="G10" s="5">
        <v>54</v>
      </c>
    </row>
    <row r="11" spans="2:7" ht="12.75">
      <c r="B11" s="4" t="s">
        <v>3</v>
      </c>
      <c r="C11" s="5">
        <v>8</v>
      </c>
      <c r="D11" s="5">
        <v>8</v>
      </c>
      <c r="E11" s="5">
        <v>9</v>
      </c>
      <c r="F11" s="5">
        <v>9</v>
      </c>
      <c r="G11" s="5">
        <v>10</v>
      </c>
    </row>
    <row r="12" spans="2:7" ht="12.75">
      <c r="B12" s="4"/>
      <c r="C12" s="5"/>
      <c r="D12" s="5"/>
      <c r="E12" s="5"/>
      <c r="F12" s="5"/>
      <c r="G12" s="5"/>
    </row>
    <row r="13" spans="2:7" ht="12.75">
      <c r="B13" s="4"/>
      <c r="C13" s="5"/>
      <c r="D13" s="5"/>
      <c r="E13" s="5"/>
      <c r="F13" s="5"/>
      <c r="G13" s="5"/>
    </row>
    <row r="14" spans="2:7" ht="12.75">
      <c r="B14" s="3" t="s">
        <v>4</v>
      </c>
      <c r="C14" s="5"/>
      <c r="D14" s="5"/>
      <c r="E14" s="5"/>
      <c r="F14" s="5"/>
      <c r="G14" s="5"/>
    </row>
    <row r="15" spans="2:7" ht="12.75">
      <c r="B15" s="4"/>
      <c r="C15" s="5"/>
      <c r="D15" s="5"/>
      <c r="E15" s="5"/>
      <c r="F15" s="5"/>
      <c r="G15" s="5"/>
    </row>
    <row r="16" spans="2:7" ht="12.75">
      <c r="B16" s="4" t="s">
        <v>5</v>
      </c>
      <c r="C16" s="5">
        <f>(C9/C10)+C11*2000</f>
        <v>133391.30434782608</v>
      </c>
      <c r="D16" s="5">
        <f>(D9/D10)+D11*2000</f>
        <v>130583.33333333333</v>
      </c>
      <c r="E16" s="5">
        <f>E8+E11*2000</f>
        <v>157500</v>
      </c>
      <c r="F16" s="5">
        <f>F8+F11*2000</f>
        <v>168000</v>
      </c>
      <c r="G16" s="5">
        <f>G8+G11*2000</f>
        <v>198000</v>
      </c>
    </row>
    <row r="17" spans="2:7" ht="15.75">
      <c r="B17" s="4" t="s">
        <v>19</v>
      </c>
      <c r="C17" s="8">
        <f>(C5-C6-C7)/C16</f>
        <v>55.47588005215124</v>
      </c>
      <c r="D17" s="8">
        <f>(D5-D6-D7)/D16*($C$10/D10)</f>
        <v>54.71123165283983</v>
      </c>
      <c r="E17" s="8">
        <f>(E5-E6-E7)/E16*($C$10/E10)</f>
        <v>57.94539682539683</v>
      </c>
      <c r="F17" s="8">
        <f>(F5-F6-F7)/F16*($C$10/F10)</f>
        <v>60.81730769230769</v>
      </c>
      <c r="G17" s="8">
        <f>(G5-G6-G7)/G16*($C$10/G10)</f>
        <v>61.05368499812945</v>
      </c>
    </row>
    <row r="18" spans="2:7" ht="12.75">
      <c r="B18" s="4" t="s">
        <v>20</v>
      </c>
      <c r="C18" s="5">
        <v>10000</v>
      </c>
      <c r="D18" s="5"/>
      <c r="E18" s="5"/>
      <c r="F18" s="5"/>
      <c r="G18" s="5"/>
    </row>
    <row r="19" spans="2:7" ht="15.75">
      <c r="B19" s="4" t="s">
        <v>21</v>
      </c>
      <c r="C19" s="8">
        <f>C16/(C5-C6-C7)*C18</f>
        <v>180.25851938895414</v>
      </c>
      <c r="D19" s="8">
        <f>D16/(D5-D6-D7)*$C$18*D10/$C$10</f>
        <v>182.77782637856123</v>
      </c>
      <c r="E19" s="8">
        <f>E16/(E5-E6-E7)*$C$18*E10/$C$10</f>
        <v>172.57626227208976</v>
      </c>
      <c r="F19" s="8">
        <f>F16/(F5-F6-F7)*$C$18*F10/$C$10</f>
        <v>164.42687747035575</v>
      </c>
      <c r="G19" s="8">
        <f>G16/(G5-G6-G7)*$C$18*G10/$C$10</f>
        <v>163.790277365017</v>
      </c>
    </row>
    <row r="20" spans="2:7" ht="15.75">
      <c r="B20" s="4" t="s">
        <v>22</v>
      </c>
      <c r="C20" s="8">
        <f>C17/$C$17*100</f>
        <v>100</v>
      </c>
      <c r="D20" s="8">
        <f>D17/$C$17*100</f>
        <v>98.62165611686991</v>
      </c>
      <c r="E20" s="8">
        <f>E17/$C$17*100</f>
        <v>104.45151437151436</v>
      </c>
      <c r="F20" s="8">
        <f>F17/$C$17*100</f>
        <v>109.62837837837837</v>
      </c>
      <c r="G20" s="8">
        <f>G17/$C$17*100</f>
        <v>110.05446861002417</v>
      </c>
    </row>
    <row r="21" spans="2:7" ht="16.5" thickBot="1">
      <c r="B21" s="6" t="s">
        <v>14</v>
      </c>
      <c r="C21" s="6"/>
      <c r="D21" s="6"/>
      <c r="E21" s="9">
        <f>(C20+D20+E20)/3</f>
        <v>101.02439016279476</v>
      </c>
      <c r="F21" s="9">
        <f>(D20+E20+F20)/3</f>
        <v>104.23384962225423</v>
      </c>
      <c r="G21" s="9">
        <f>(E20+F20+G20)/3</f>
        <v>108.0447871199723</v>
      </c>
    </row>
    <row r="23" spans="3:7" ht="12.75">
      <c r="C23" s="8"/>
      <c r="D23" s="8"/>
      <c r="E23" s="8"/>
      <c r="F23" s="8"/>
      <c r="G23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I17" sqref="I17"/>
    </sheetView>
  </sheetViews>
  <sheetFormatPr defaultColWidth="9.140625" defaultRowHeight="12.75"/>
  <cols>
    <col min="2" max="2" width="31.57421875" style="0" bestFit="1" customWidth="1"/>
    <col min="3" max="7" width="10.140625" style="0" bestFit="1" customWidth="1"/>
  </cols>
  <sheetData>
    <row r="1" ht="13.5" thickBot="1"/>
    <row r="2" spans="2:7" ht="12.75">
      <c r="B2" s="1"/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spans="2:7" ht="12.75">
      <c r="B3" s="3" t="s">
        <v>6</v>
      </c>
      <c r="C3" s="4"/>
      <c r="D3" s="4"/>
      <c r="E3" s="4"/>
      <c r="F3" s="4"/>
      <c r="G3" s="4"/>
    </row>
    <row r="4" spans="2:7" ht="12.75">
      <c r="B4" s="4"/>
      <c r="C4" s="4"/>
      <c r="D4" s="4"/>
      <c r="E4" s="4"/>
      <c r="F4" s="4"/>
      <c r="G4" s="4"/>
    </row>
    <row r="5" spans="2:7" ht="12.75">
      <c r="B5" s="4" t="s">
        <v>16</v>
      </c>
      <c r="C5" s="5">
        <v>13250000</v>
      </c>
      <c r="D5" s="5">
        <v>14000000</v>
      </c>
      <c r="E5" s="5">
        <v>15800000</v>
      </c>
      <c r="F5" s="5">
        <v>20500000</v>
      </c>
      <c r="G5" s="5">
        <v>25200000</v>
      </c>
    </row>
    <row r="6" spans="2:7" ht="12.75">
      <c r="B6" s="4" t="s">
        <v>17</v>
      </c>
      <c r="C6" s="5">
        <v>5300000</v>
      </c>
      <c r="D6" s="5">
        <v>6300000</v>
      </c>
      <c r="E6" s="5">
        <v>5530000</v>
      </c>
      <c r="F6" s="5">
        <v>8200000</v>
      </c>
      <c r="G6" s="5">
        <v>10584000</v>
      </c>
    </row>
    <row r="7" spans="2:7" ht="12.75">
      <c r="B7" s="4" t="s">
        <v>18</v>
      </c>
      <c r="C7" s="5">
        <v>550000</v>
      </c>
      <c r="D7" s="5">
        <v>245000</v>
      </c>
      <c r="E7" s="5">
        <v>350000</v>
      </c>
      <c r="F7" s="5">
        <v>750000</v>
      </c>
      <c r="G7" s="5">
        <v>425000</v>
      </c>
    </row>
    <row r="8" spans="2:7" ht="12.75">
      <c r="B8" s="4" t="s">
        <v>0</v>
      </c>
      <c r="C8" s="5"/>
      <c r="D8" s="5"/>
      <c r="E8" s="5">
        <v>139500</v>
      </c>
      <c r="F8" s="5">
        <v>150000</v>
      </c>
      <c r="G8" s="5">
        <v>178000</v>
      </c>
    </row>
    <row r="9" spans="2:7" ht="12.75">
      <c r="B9" s="4" t="s">
        <v>1</v>
      </c>
      <c r="C9" s="5">
        <v>5400000</v>
      </c>
      <c r="D9" s="5">
        <v>5500000</v>
      </c>
      <c r="E9" s="5"/>
      <c r="F9" s="5"/>
      <c r="G9" s="5"/>
    </row>
    <row r="10" spans="2:7" ht="12.75">
      <c r="B10" s="4" t="s">
        <v>2</v>
      </c>
      <c r="C10" s="5">
        <v>46</v>
      </c>
      <c r="D10" s="5">
        <v>48</v>
      </c>
      <c r="E10" s="5">
        <v>50</v>
      </c>
      <c r="F10" s="5">
        <v>52</v>
      </c>
      <c r="G10" s="5">
        <v>54</v>
      </c>
    </row>
    <row r="11" spans="2:7" ht="12.75">
      <c r="B11" s="4" t="s">
        <v>3</v>
      </c>
      <c r="C11" s="5">
        <v>8</v>
      </c>
      <c r="D11" s="5">
        <v>8</v>
      </c>
      <c r="E11" s="5">
        <v>9</v>
      </c>
      <c r="F11" s="5">
        <v>9</v>
      </c>
      <c r="G11" s="5">
        <v>10</v>
      </c>
    </row>
    <row r="12" spans="2:7" ht="12.75">
      <c r="B12" s="4"/>
      <c r="C12" s="5"/>
      <c r="D12" s="5"/>
      <c r="E12" s="5"/>
      <c r="F12" s="5"/>
      <c r="G12" s="5"/>
    </row>
    <row r="13" spans="2:7" ht="12.75">
      <c r="B13" s="3" t="s">
        <v>4</v>
      </c>
      <c r="C13" s="5"/>
      <c r="D13" s="5"/>
      <c r="E13" s="5"/>
      <c r="F13" s="5"/>
      <c r="G13" s="5"/>
    </row>
    <row r="14" spans="2:7" ht="12.75">
      <c r="B14" s="4"/>
      <c r="C14" s="5"/>
      <c r="D14" s="5"/>
      <c r="E14" s="5"/>
      <c r="F14" s="5"/>
      <c r="G14" s="5"/>
    </row>
    <row r="15" spans="2:7" ht="12.75">
      <c r="B15" s="4" t="s">
        <v>12</v>
      </c>
      <c r="C15" s="5">
        <f>C9/C10</f>
        <v>117391.30434782608</v>
      </c>
      <c r="D15" s="5">
        <f>D9/D10</f>
        <v>114583.33333333333</v>
      </c>
      <c r="E15" s="5">
        <f>E8</f>
        <v>139500</v>
      </c>
      <c r="F15" s="5">
        <f>F8</f>
        <v>150000</v>
      </c>
      <c r="G15" s="5">
        <f>G8</f>
        <v>178000</v>
      </c>
    </row>
    <row r="16" spans="2:7" ht="15.75">
      <c r="B16" s="4" t="s">
        <v>23</v>
      </c>
      <c r="C16" s="8">
        <f>(C5-C6-C7)/C15</f>
        <v>63.03703703703704</v>
      </c>
      <c r="D16" s="8">
        <f>(D5-D6-D7)/D15*$C$10/D10</f>
        <v>62.35090909090909</v>
      </c>
      <c r="E16" s="8">
        <f>(E5-E6-E7)/E15*$C$10/E10</f>
        <v>65.42222222222223</v>
      </c>
      <c r="F16" s="8">
        <f>(F5-F6-F7)/F15*$C$10/F10</f>
        <v>68.11538461538461</v>
      </c>
      <c r="G16" s="8">
        <f>(G5-G6-G7)/G15*$C$10/G10</f>
        <v>67.91364960466083</v>
      </c>
    </row>
    <row r="17" spans="2:7" ht="12.75">
      <c r="B17" s="4" t="s">
        <v>20</v>
      </c>
      <c r="C17" s="5">
        <v>10000</v>
      </c>
      <c r="D17" s="5"/>
      <c r="E17" s="5"/>
      <c r="F17" s="5"/>
      <c r="G17" s="5"/>
    </row>
    <row r="18" spans="2:7" ht="15.75">
      <c r="B18" s="4" t="s">
        <v>24</v>
      </c>
      <c r="C18" s="8">
        <f>1/C16*$C$17</f>
        <v>158.63689776733256</v>
      </c>
      <c r="D18" s="8">
        <f>1/D16*$C$17</f>
        <v>160.38258536727614</v>
      </c>
      <c r="E18" s="8">
        <f>1/E16*$C$17</f>
        <v>152.8532608695652</v>
      </c>
      <c r="F18" s="8">
        <f>1/F16*$C$17</f>
        <v>146.80971202710333</v>
      </c>
      <c r="G18" s="8">
        <f>1/G16*$C$17</f>
        <v>147.2458049039042</v>
      </c>
    </row>
    <row r="19" spans="2:7" ht="15.75">
      <c r="B19" s="4" t="s">
        <v>25</v>
      </c>
      <c r="C19" s="8">
        <f>C16/$C$16*100</f>
        <v>100</v>
      </c>
      <c r="D19" s="8">
        <f>D16/$C$16*100</f>
        <v>98.91154791154791</v>
      </c>
      <c r="E19" s="8">
        <f>E16/$C$16*100</f>
        <v>103.78378378378379</v>
      </c>
      <c r="F19" s="8">
        <f>F16/$C$16*100</f>
        <v>108.05613305613304</v>
      </c>
      <c r="G19" s="8">
        <f>G16/$C$16*100</f>
        <v>107.73610689341024</v>
      </c>
    </row>
    <row r="20" spans="2:7" ht="16.5" thickBot="1">
      <c r="B20" s="6" t="s">
        <v>13</v>
      </c>
      <c r="C20" s="10"/>
      <c r="D20" s="10"/>
      <c r="E20" s="10">
        <f>(C19+D19+E19)/3</f>
        <v>100.89844389844392</v>
      </c>
      <c r="F20" s="10">
        <f>(D19+E19+F19)/3</f>
        <v>103.58382158382157</v>
      </c>
      <c r="G20" s="10">
        <f>(E19+F19+G19)/3</f>
        <v>106.52534124444236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E16" sqref="E16"/>
    </sheetView>
  </sheetViews>
  <sheetFormatPr defaultColWidth="9.140625" defaultRowHeight="12.75"/>
  <cols>
    <col min="2" max="2" width="21.57421875" style="0" bestFit="1" customWidth="1"/>
  </cols>
  <sheetData>
    <row r="2" spans="2:5" ht="13.5" thickBot="1">
      <c r="B2" s="14"/>
      <c r="C2" s="15" t="s">
        <v>29</v>
      </c>
      <c r="D2" s="15" t="s">
        <v>30</v>
      </c>
      <c r="E2" s="15" t="s">
        <v>31</v>
      </c>
    </row>
    <row r="3" spans="2:5" ht="12.75">
      <c r="B3" s="12"/>
      <c r="C3" s="13"/>
      <c r="D3" s="13"/>
      <c r="E3" s="13"/>
    </row>
    <row r="4" spans="2:5" ht="12.75">
      <c r="B4" s="3" t="s">
        <v>6</v>
      </c>
      <c r="C4" s="5"/>
      <c r="D4" s="5"/>
      <c r="E4" s="5"/>
    </row>
    <row r="5" spans="2:5" ht="12.75">
      <c r="B5" s="4"/>
      <c r="C5" s="5"/>
      <c r="D5" s="5"/>
      <c r="E5" s="5"/>
    </row>
    <row r="6" spans="2:5" ht="12.75">
      <c r="B6" s="4" t="s">
        <v>26</v>
      </c>
      <c r="C6" s="5">
        <v>1650000</v>
      </c>
      <c r="D6" s="5">
        <f>C6*1.5</f>
        <v>2475000</v>
      </c>
      <c r="E6" s="5">
        <f>C6*2.25</f>
        <v>3712500</v>
      </c>
    </row>
    <row r="7" spans="2:5" ht="12.75">
      <c r="B7" s="7" t="s">
        <v>15</v>
      </c>
      <c r="C7" s="5">
        <v>25756</v>
      </c>
      <c r="D7" s="5">
        <v>38345</v>
      </c>
      <c r="E7" s="5">
        <v>49897</v>
      </c>
    </row>
    <row r="8" spans="2:5" ht="12.75">
      <c r="B8" s="7" t="s">
        <v>27</v>
      </c>
      <c r="C8" s="5">
        <v>37</v>
      </c>
      <c r="D8" s="5">
        <v>37</v>
      </c>
      <c r="E8" s="5">
        <v>38</v>
      </c>
    </row>
    <row r="9" spans="2:5" ht="12.75">
      <c r="B9" s="7"/>
      <c r="C9" s="7"/>
      <c r="D9" s="7"/>
      <c r="E9" s="7"/>
    </row>
    <row r="10" spans="2:5" ht="12.75">
      <c r="B10" s="11" t="s">
        <v>4</v>
      </c>
      <c r="C10" s="5"/>
      <c r="D10" s="5"/>
      <c r="E10" s="5"/>
    </row>
    <row r="11" spans="2:5" ht="12.75">
      <c r="B11" s="4"/>
      <c r="C11" s="8"/>
      <c r="D11" s="8"/>
      <c r="E11" s="8"/>
    </row>
    <row r="12" spans="2:5" ht="15.75">
      <c r="B12" s="4" t="s">
        <v>28</v>
      </c>
      <c r="C12" s="8">
        <f>C6/C7</f>
        <v>64.06274266190402</v>
      </c>
      <c r="D12" s="8">
        <f>D6/D7</f>
        <v>64.54557308645195</v>
      </c>
      <c r="E12" s="8">
        <f>E6/E7*D8/E8</f>
        <v>72.44528992883234</v>
      </c>
    </row>
    <row r="13" spans="2:5" ht="16.5" thickBot="1">
      <c r="B13" s="6" t="s">
        <v>35</v>
      </c>
      <c r="C13" s="17">
        <f>100/$C$12*C12</f>
        <v>100</v>
      </c>
      <c r="D13" s="17">
        <f>100/$C$12*D12</f>
        <v>100.75368366149432</v>
      </c>
      <c r="E13" s="17">
        <f>100/$C$12*E12</f>
        <v>113.08490226709125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A1" sqref="A1"/>
    </sheetView>
  </sheetViews>
  <sheetFormatPr defaultColWidth="9.140625" defaultRowHeight="12.75"/>
  <cols>
    <col min="2" max="2" width="20.140625" style="0" bestFit="1" customWidth="1"/>
    <col min="3" max="3" width="11.00390625" style="0" customWidth="1"/>
    <col min="4" max="4" width="11.8515625" style="0" customWidth="1"/>
  </cols>
  <sheetData>
    <row r="2" spans="2:4" ht="13.5" thickBot="1">
      <c r="B2" s="16"/>
      <c r="C2" s="15" t="s">
        <v>32</v>
      </c>
      <c r="D2" s="15" t="s">
        <v>33</v>
      </c>
    </row>
    <row r="3" spans="2:4" ht="12.75">
      <c r="B3" s="12"/>
      <c r="C3" s="13"/>
      <c r="D3" s="13"/>
    </row>
    <row r="4" spans="2:4" ht="12.75">
      <c r="B4" s="3" t="s">
        <v>6</v>
      </c>
      <c r="C4" s="5"/>
      <c r="D4" s="5"/>
    </row>
    <row r="5" spans="2:4" ht="12.75">
      <c r="B5" s="4"/>
      <c r="C5" s="5"/>
      <c r="D5" s="5"/>
    </row>
    <row r="6" spans="2:4" ht="12.75">
      <c r="B6" s="4" t="s">
        <v>34</v>
      </c>
      <c r="C6" s="5">
        <f>1750000/10</f>
        <v>175000</v>
      </c>
      <c r="D6" s="5">
        <f>C6*1.5</f>
        <v>262500</v>
      </c>
    </row>
    <row r="7" spans="2:4" ht="12.75">
      <c r="B7" s="7" t="s">
        <v>15</v>
      </c>
      <c r="C7" s="5">
        <f>25756/9</f>
        <v>2861.777777777778</v>
      </c>
      <c r="D7" s="5">
        <f>38345/11</f>
        <v>3485.909090909091</v>
      </c>
    </row>
    <row r="8" spans="2:4" ht="12.75">
      <c r="B8" s="7" t="s">
        <v>27</v>
      </c>
      <c r="C8" s="5">
        <v>37</v>
      </c>
      <c r="D8" s="5">
        <v>37</v>
      </c>
    </row>
    <row r="9" spans="2:4" ht="12.75">
      <c r="B9" s="7"/>
      <c r="C9" s="7"/>
      <c r="D9" s="7"/>
    </row>
    <row r="10" spans="2:4" ht="12.75">
      <c r="B10" s="11" t="s">
        <v>4</v>
      </c>
      <c r="C10" s="5"/>
      <c r="D10" s="5"/>
    </row>
    <row r="11" spans="2:4" ht="12.75">
      <c r="B11" s="4"/>
      <c r="C11" s="8"/>
      <c r="D11" s="8"/>
    </row>
    <row r="12" spans="2:4" ht="16.5" thickBot="1">
      <c r="B12" s="6" t="s">
        <v>36</v>
      </c>
      <c r="C12" s="10">
        <f>C6/C7</f>
        <v>61.15079981363566</v>
      </c>
      <c r="D12" s="10">
        <f>D6/D7</f>
        <v>75.3031686008606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Univeristy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Rojas</dc:creator>
  <cp:keywords/>
  <dc:description/>
  <cp:lastModifiedBy> Eddy Rojas</cp:lastModifiedBy>
  <cp:lastPrinted>2007-01-27T19:18:14Z</cp:lastPrinted>
  <dcterms:created xsi:type="dcterms:W3CDTF">2007-01-27T18:55:34Z</dcterms:created>
  <dcterms:modified xsi:type="dcterms:W3CDTF">2007-12-26T02:56:48Z</dcterms:modified>
  <cp:category/>
  <cp:version/>
  <cp:contentType/>
  <cp:contentStatus/>
</cp:coreProperties>
</file>