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775" windowHeight="2910" activeTab="1"/>
  </bookViews>
  <sheets>
    <sheet name="ROI Model Detailed" sheetId="1" r:id="rId1"/>
    <sheet name="Instructions" sheetId="2" r:id="rId2"/>
  </sheets>
  <definedNames>
    <definedName name="_xlnm.Print_Area" localSheetId="0">'ROI Model Detailed'!$A$1:$G$286</definedName>
  </definedNames>
  <calcPr fullCalcOnLoad="1"/>
</workbook>
</file>

<file path=xl/sharedStrings.xml><?xml version="1.0" encoding="utf-8"?>
<sst xmlns="http://schemas.openxmlformats.org/spreadsheetml/2006/main" count="464" uniqueCount="250">
  <si>
    <t>ISO 9001</t>
  </si>
  <si>
    <r>
      <t>PSP</t>
    </r>
    <r>
      <rPr>
        <b/>
        <vertAlign val="superscript"/>
        <sz val="10"/>
        <rFont val="Times New Roman"/>
        <family val="1"/>
      </rPr>
      <t>sm</t>
    </r>
  </si>
  <si>
    <r>
      <t>TSP</t>
    </r>
    <r>
      <rPr>
        <b/>
        <vertAlign val="superscript"/>
        <sz val="10"/>
        <rFont val="Times New Roman"/>
        <family val="1"/>
      </rPr>
      <t>sm</t>
    </r>
  </si>
  <si>
    <r>
      <t>SW-CMM</t>
    </r>
    <r>
      <rPr>
        <b/>
        <vertAlign val="superscript"/>
        <sz val="10"/>
        <rFont val="Arial"/>
        <family val="2"/>
      </rPr>
      <t>®</t>
    </r>
  </si>
  <si>
    <r>
      <t>CMMI</t>
    </r>
    <r>
      <rPr>
        <b/>
        <vertAlign val="superscript"/>
        <sz val="10"/>
        <rFont val="Times New Roman"/>
        <family val="1"/>
      </rPr>
      <t>®</t>
    </r>
  </si>
  <si>
    <t>Training</t>
  </si>
  <si>
    <t>Development</t>
  </si>
  <si>
    <t>Inspections</t>
  </si>
  <si>
    <t>Testing</t>
  </si>
  <si>
    <t>Maintenance</t>
  </si>
  <si>
    <t>Processes</t>
  </si>
  <si>
    <t>Products</t>
  </si>
  <si>
    <t>Preparation</t>
  </si>
  <si>
    <t>Costs</t>
  </si>
  <si>
    <t>Benefits</t>
  </si>
  <si>
    <t>Total Costs</t>
  </si>
  <si>
    <t>Total Benefits</t>
  </si>
  <si>
    <t>Total Life Cycle Cost (Before)</t>
  </si>
  <si>
    <t>Total Life Cycle Cost (After)</t>
  </si>
  <si>
    <t>B/CR</t>
  </si>
  <si>
    <t>Benefits (Gross)</t>
  </si>
  <si>
    <t>Costs (Special)</t>
  </si>
  <si>
    <t xml:space="preserve">Costs (Special) </t>
  </si>
  <si>
    <t>Benefits (Adjusted)</t>
  </si>
  <si>
    <t>Benefits (NPV)</t>
  </si>
  <si>
    <t>B/CR (NPV)</t>
  </si>
  <si>
    <t>Benefits (Adjusted/NPV)</t>
  </si>
  <si>
    <t>ROI%</t>
  </si>
  <si>
    <t>Breakeven Point</t>
  </si>
  <si>
    <t>Software Size</t>
  </si>
  <si>
    <t>Total Life Cycle Cost (Testing)</t>
  </si>
  <si>
    <t>Old Productivity (Testing)</t>
  </si>
  <si>
    <t>Total Life Cycle Cost (SPI Method)</t>
  </si>
  <si>
    <t>New Productivity (SPI Method)</t>
  </si>
  <si>
    <t>Productivity Difference (Testing/SPI Method)</t>
  </si>
  <si>
    <t>Special Costs (SPI Method)</t>
  </si>
  <si>
    <t>Breakeven Point (SPI Method)</t>
  </si>
  <si>
    <t>Breakeven Point (After Project Start)</t>
  </si>
  <si>
    <t>NPV</t>
  </si>
  <si>
    <t>Team Size</t>
  </si>
  <si>
    <t>Rate</t>
  </si>
  <si>
    <t>Process Hours</t>
  </si>
  <si>
    <t>Product Hours</t>
  </si>
  <si>
    <t>Inspection Review Rate</t>
  </si>
  <si>
    <t>Estimated Starting Defect Population</t>
  </si>
  <si>
    <t>Estimated Starting Defects</t>
  </si>
  <si>
    <t>Inspection Hours</t>
  </si>
  <si>
    <t xml:space="preserve">Inspection Defects </t>
  </si>
  <si>
    <t>Residual Inspection Defects</t>
  </si>
  <si>
    <t>Test Efficiency</t>
  </si>
  <si>
    <t>Test Defects</t>
  </si>
  <si>
    <t>Test Hours</t>
  </si>
  <si>
    <t>Test Hours/Defect</t>
  </si>
  <si>
    <t>Inspection Hours/Defect</t>
  </si>
  <si>
    <t>Software Effort (Boehm)</t>
  </si>
  <si>
    <t>Software Effort (Walston/Felix)</t>
  </si>
  <si>
    <t>Software Effort (Doty)</t>
  </si>
  <si>
    <t>Software Effort (Bailey/Basili)</t>
  </si>
  <si>
    <t>Indoctrination Hours/Person</t>
  </si>
  <si>
    <t>Response Conditioning Hours/Person</t>
  </si>
  <si>
    <t>Mock Assessment Hours/Person</t>
  </si>
  <si>
    <t>Training Fee</t>
  </si>
  <si>
    <t>Training Expenses</t>
  </si>
  <si>
    <t>Training Hours</t>
  </si>
  <si>
    <t>Assessment/Audit Hours</t>
  </si>
  <si>
    <t>Assessment/Audit Fee</t>
  </si>
  <si>
    <t>Assessment/Audit</t>
  </si>
  <si>
    <t>Total Life Cycle Cost (New)</t>
  </si>
  <si>
    <t>Total Life Cycle Cost (Old)</t>
  </si>
  <si>
    <t>Software Effort</t>
  </si>
  <si>
    <t>1. ROI Model Input Values</t>
  </si>
  <si>
    <t>Cost Factor</t>
  </si>
  <si>
    <t>ROI Model Input Factor</t>
  </si>
  <si>
    <t>Benefit Factor</t>
  </si>
  <si>
    <t>B/CR Factor</t>
  </si>
  <si>
    <t>ROI% Factor</t>
  </si>
  <si>
    <t>NPV Factor</t>
  </si>
  <si>
    <t>BEP Factor</t>
  </si>
  <si>
    <t>ROI Metric</t>
  </si>
  <si>
    <t>ROI% (NPV)</t>
  </si>
  <si>
    <t>2. Cost</t>
  </si>
  <si>
    <t>3. Cost Histogram</t>
  </si>
  <si>
    <t>4. Benefit</t>
  </si>
  <si>
    <t>5. Benefit Histogram</t>
  </si>
  <si>
    <t>6. Benefit/Cost Ratio</t>
  </si>
  <si>
    <t>7. Benefit/Cost Ratio Histogram</t>
  </si>
  <si>
    <t>8. Return on Investment%</t>
  </si>
  <si>
    <t>9. Return on Investment% Histogram</t>
  </si>
  <si>
    <t>10. Net Present Value</t>
  </si>
  <si>
    <t>11. Net Present Value Histogram</t>
  </si>
  <si>
    <t>12. Breakeven Point</t>
  </si>
  <si>
    <t>13. Breakeven Point Histogram</t>
  </si>
  <si>
    <t>14. ROI Summary</t>
  </si>
  <si>
    <t>15. ROI Summary (Normalized)</t>
  </si>
  <si>
    <t>16. ROI Summary Histogram (Normalized)</t>
  </si>
  <si>
    <t>Method</t>
  </si>
  <si>
    <t>Cost/Person</t>
  </si>
  <si>
    <t>ROI Model Detailed</t>
  </si>
  <si>
    <t>ROI Model Input Values</t>
  </si>
  <si>
    <t>a.</t>
  </si>
  <si>
    <t>Method-The Method refers to Inspections, PSPsm, TSPsm, SW-CMM®, ISO 9001, and CMMI®.</t>
  </si>
  <si>
    <t>b.</t>
  </si>
  <si>
    <t>ROI Model Input Factor-The ROI Model Input Factor refers to the Team Size, Process Hours, Product Hours, Indoctrination Hours/Person, Response Conditioning Hours/Person, Mock Assessment Hours/Person, Assessment/Audit Hours, Assessment/Audit Fee, Training Fee, Rate, Training Expenses, Training Hours, Software Size, Software Effort (Boehm), Software Effort (Walston/Felix), Software Effort (Bailey/Basili), Software Effort (Doty), Software Effort, Inspection Review Rate, Estimated Starting Defect Population, Estimated Starting Defects, Inspection Hours, Inspection Hours/Defect, Inspection Defects , Residual Inspection Defects, Test Efficiency, Test Defects, Test Hours/Defect, Test Hours, Total Life Cycle Cost (New), and Total Life Cycle Cost (Old) for Inspections, PSPsm, TSPsm, SW-CMM®, ISO 9001, and CMMI®.</t>
  </si>
  <si>
    <t>c.</t>
  </si>
  <si>
    <t>Team Size-The Team Size refers to the number of people that are input into Inspection Hours for Inspections, SW-CMM®, and CMMI®, Training in Table 2-Cost for Inspections, PSPsm, and TSPsm, Preparation in Table 2-Cost for SW-CMM®, ISO 9001, and CMMI®, Breakeven Point (After Project Start) in Table 12-Breakeven Point, and Cost/Person in Table 14-ROI Summary for Inspections, PSPsm, TSPsm, SW-CMM®, ISO 9001, and CMMI®.</t>
  </si>
  <si>
    <t>d.</t>
  </si>
  <si>
    <t>Process Hours-The Process Hours refer to the number of hours to produce policies and procedures that are input into the Processes in Table 2-Cost for SW-CMM®, ISO 9001, and CMMI®.</t>
  </si>
  <si>
    <t>e.</t>
  </si>
  <si>
    <t>f.</t>
  </si>
  <si>
    <t>Indoctrination Hours/Person-The Indoctrination Hours/Person refer to the number of hours to train team members in policies and procedures that are input into the Preparation in Table 2-Cost for SW-CMM®, ISO 9001, and CMMI®.</t>
  </si>
  <si>
    <t>g.</t>
  </si>
  <si>
    <t>Response Conditioning Hours/Person-The Response Conditioning Hours/Person refer to the number of hours to prepare team members for assessments and audits that are input into the Preparation in Table 2-Cost for SW-CMM®, ISO 9001, and CMMI®.</t>
  </si>
  <si>
    <t>h.</t>
  </si>
  <si>
    <t>Mock Assessment Hours/Person-The Mock Assessment Hours/Person refer to the number of hours for team members to practice assessments and audits that are input into the Preparation in Table 2-Cost for SW-CMM®, ISO 9001, and CMMI®.</t>
  </si>
  <si>
    <t>i.</t>
  </si>
  <si>
    <t>Assessment/Audit Hours-The Assessment/Audit Hours refer to the number of hours for team members to participate in assessments and audits that are input into the Assessment/Audit in Table 2-Cost for SW-CMM®, ISO 9001, and CMMI®.</t>
  </si>
  <si>
    <t>j.</t>
  </si>
  <si>
    <t>Assessment/Audit Fee-The Assessment/Audit Fee refers to the cost for a certified consultant to conduct assessments and audits that is input into the Assessment/Audit in Table 2-Cost for SW-CMM®, ISO 9001, and CMMI®.</t>
  </si>
  <si>
    <t>k.</t>
  </si>
  <si>
    <t>Training Fee-The Training Fee refers to the training costs that are input into the Training in Table 2-Cost for Inspections, PSPsm, and TSPsm.</t>
  </si>
  <si>
    <t>l.</t>
  </si>
  <si>
    <t>Rate-The Rate refers to the hourly cost per employee that is input into Processes, Products, Preparation, and Assessment/Audit in Table 2-Cost for SW-CMM®, ISO 9001, and CMMI®, Training in Table 2-Cost for Inspections, PSPsm, and TSPsm, Development in Table 2-Cost for Inspections, PSPsm, TSPsm, SW-CMM®, ISO 9001, and CMMI®, Inspections in Table 2-Cost for Inspections, SW-CMM®, and CMMI®, Testing and Maintenance in Table 2-Cost for Inspections, SW-CMM®, ISO 9001, and CMMI®, Total Life Cycle Cost (Before) and Total Life Cycle Cost (After) in Table 4-Benefit for Inspections, PSPsm, TSPsm, SW-CMM®, ISO 9001, and CMMI®, and Breakeven Point (After Project Start) in Table 12-Breakeven Point for Inspections, PSPsm, TSPsm, SW-CMM®, ISO 9001, and CMMI®.</t>
  </si>
  <si>
    <t>m.</t>
  </si>
  <si>
    <t>Training Expenses-The Expenses refer to the hotel, meals, and airfare costs that are input into the Training in Table 2-Cost for PSPsm and TSPsm.</t>
  </si>
  <si>
    <t>n.</t>
  </si>
  <si>
    <t>Training Hours-The Training Hours refer to the training times that are input into the Training in Table 2-Cost for Inspections, PSPsm, and TSPsm.</t>
  </si>
  <si>
    <t>o.</t>
  </si>
  <si>
    <t>Software Size-The Software Size refers to the number of software source lines of code that are input into the Software Effort (Boehm), Software Effort (Walston/Felix), Software Effort (Bailey/Basili), and Software Effort (Doty) for Inspections, SW-CMM®, ISO 9001, and CMMI®, Software Effort for PSPsm and TSPsm, Estimated Starting Defects for Inspections, SW-CMM®, ISO 9001, and CMMI®, Inspection Hours for Inspections, SW-CMM®, and CMMI®, Total Life Cycle Costs (New) for Inspections, SW-CMM®, ISO 9001, and CMMI®, Total Life Cycle Costs (Old) for Inspections, PSPsm, TSPsm, SW-CMM®, ISO 9001, and CMMI®, and Software Size in Table 12-Breakeven Point.</t>
  </si>
  <si>
    <t>p.</t>
  </si>
  <si>
    <t>Software Effort (Boehm)-The Software Effort (Boehm) refers to the number of staff hours to produce the specified Software Size that are input into the Software Effort for Inspections, SW-CMM®, ISO 9001, and CMMI®.</t>
  </si>
  <si>
    <t>q.</t>
  </si>
  <si>
    <t>Software Effort (Walston/Felix)-The Software Effort (Walston/Felix) refers to the number of staff hours to produce the specified Software Size that are input into the Software Effort for Inspections, SW-CMM®, ISO 9001, and CMMI®.</t>
  </si>
  <si>
    <t>r.</t>
  </si>
  <si>
    <t>Software Effort (Bailey/Basili)-The Software Effort (Bailey/Basili) refers to the number of staff hours to produce the specified Software Size that are input into the Software Effort for Inspections, SW-CMM®, ISO 9001, and CMMI®.</t>
  </si>
  <si>
    <t>s.</t>
  </si>
  <si>
    <t>Software Effort (Doty)-The Software Effort (Doty) refers to the number of staff hours to produce the specified Software Size that are input into the Software Effort for Inspections, SW-CMM®, ISO 9001, and CMMI®.</t>
  </si>
  <si>
    <t>t.</t>
  </si>
  <si>
    <t>u.</t>
  </si>
  <si>
    <t>Inspection Review Rate-The Inspection Review Rate refers to the number of software source lines of code to review per hour that are input into the Inspection Hours for Inspections, SW-CMM®, and CMMI®.</t>
  </si>
  <si>
    <t>v.</t>
  </si>
  <si>
    <t>Estimated Starting Defect Population-The Estimated Starting Defect Population refers to the historical rate at which software defects are created as a percentage of Software Size for Inspections, SW-CMM®, ISO 9001, and CMMI®.</t>
  </si>
  <si>
    <t>w.</t>
  </si>
  <si>
    <t>Estimated Starting Defects-The Estimated Starting Defects refer to the product of Software Size and Estimated Starting Defect Population for Inspections, SW-CMM®, ISO 9001, and CMMI®.</t>
  </si>
  <si>
    <t>x.</t>
  </si>
  <si>
    <t>Inspection Hours-The Inspection Hours refer to the number of staff hours based on the Software Size, Inspection Review Rate, and Team Size that are input into the Inspections effort model for Inspections, SW-CMM®, and CMMI®. Inspection Hours are input into Inspection Defects for Inspections, SW-CMM®, and CMMI®, and Total Life Cycle Cost (New) for Inspections, SW-CMM®, ISO 9001, and CMMI®.</t>
  </si>
  <si>
    <t>y.</t>
  </si>
  <si>
    <t>Inspection Hours/Defect-The Inspection Hours/Defect  refer to the average number of Inspection staff hours required to find a software defect that are input into the Inspection Defects for Inspections, SW-CMM®, and CMMI®.</t>
  </si>
  <si>
    <t>z.</t>
  </si>
  <si>
    <t>Inspection Defects-The Inspection Defects are the product of Inspection Hours and Inspection Hours/Defect for Inspections, SW-CMM®, and CMMI®.</t>
  </si>
  <si>
    <t>aa.</t>
  </si>
  <si>
    <t>Residual Inspection Defects-The Residual Inspection Defects is the difference between the Estimated Starting Defects and the Inspection Defects for Inspections, SW-CMM®, ISO 9001, and CMMI®.</t>
  </si>
  <si>
    <t>bb.</t>
  </si>
  <si>
    <t>Test Efficiency-The Test Efficiency refers to the historical rate at which software defects are removed by testing as a percentage of the Estimated Starting Defect Population for Inspections, SW-CMM®, ISO 9001, and CMMI®.</t>
  </si>
  <si>
    <t>cc.</t>
  </si>
  <si>
    <t>Test Defects-The Test Defects are the product of the Residual Inspection Defects and Test Efficiency for Inspections, SW-CMM®, ISO 9001, and CMMI®.</t>
  </si>
  <si>
    <t>dd.</t>
  </si>
  <si>
    <t>Test Hours/Defect-The Test Hours/Defect refer to the average number of test staff hours required to find a software defect for Inspections, SW-CMM®, ISO 9001, and CMMI®.</t>
  </si>
  <si>
    <t>ee.</t>
  </si>
  <si>
    <t>Test Hours-The Test Hours are the product of Test Defects and Test Hours/Defect for Inspections, SW-CMM®, ISO 9001, and CMMI®. Test Hours are input into the Total Life Cycle Cost (New) for Inspections, SW-CMM®, ISO 9001, and CMMI®.</t>
  </si>
  <si>
    <t>ff.</t>
  </si>
  <si>
    <t>Total Life Cycle Cost Model (New)-The Total Life Cycle Cost (New) refers to the software development and maintenance staff hours based on Software Size, Software Effort, Inspection Hours, and Test Hours for Inspections, SW-CMM®, and CMMI®, and Software Size, Software Effort, and Test Hours for ISO 9001. Total Life Cycle Cost Model (New) is input into Maintenance in Table 2-Cost, Total Life Cycle Cost (After) in Table 4-Benefit, and Total Life Cycle Cost (SPI Method) in Table 12-Breakeven Point. Total Life Cycle Cost (New) is based on Software Effort for PSPsm and TSPsm.</t>
  </si>
  <si>
    <t>gg.</t>
  </si>
  <si>
    <t>Total Life Cycle Cost (Old)-The Total Life Cycle Cost (Old) refers to the software development and maintenance staff hours based on Software Size and default values for Software Size and Test Hours for Inspections, PSPsm, TSPsm, SW-CMM®, ISO 9001, and CMMI®. Total Life Cycle Cost (Old) is input into Total Life Cycle Cost (Before) in Table 4-Benefit and Total Life Cycle Cost (Testing) in Table 12 (Testing).</t>
  </si>
  <si>
    <t>Cost</t>
  </si>
  <si>
    <t>Cost Factor-The Cost Factor refers to Processes, Products, Preparation, Assessment/Audit, Training, Development, Inspections, Testing, and Maintenance Costs for Inspections, PSPsm, TSPsm, SW-CMM®, ISO 9001, and CMMI®.</t>
  </si>
  <si>
    <t>Processes-The Processes refer to the product of Process Hours and Rate from Table 1-ROI Model Input Values for SW-CMM®, ISO 9001, and CMMI®.</t>
  </si>
  <si>
    <t>Products-The Products refer to the product of Product Hours and Rate from Table 1-ROI Model Input Values for SW-CMM®, ISO 9001, and CMMI®.</t>
  </si>
  <si>
    <t>Preparation-The Preparation refers to the sum of Indoctrination Hours/Person, Response Conditioning Hours/Person, and Mock Assessment Hours/Person, multiplied by Rate, all from Table 1-ROI Model Input Values for SW-CMM®, ISO 9001, and CMMI®.</t>
  </si>
  <si>
    <t>Assessment/Audit-The Assessment/Audit refers to the product of Assessment/Audit Hours and Rate, plus Assessment/Audit Fee, all from Table 1-ROI Model Input Values for SW-CMM®, ISO 9001, and CMMI®.</t>
  </si>
  <si>
    <t>Training-The Training refers to the cost of training based on Team Size, Training Fee, Rate, and Training Hours for Inspections, Team Size, Training Fee, Rate, Training Expenses, and Training Hours for PSPsm, and Team Size, Training Fee, Rate, Training Expenses, Training Hours, and PSPsm Training Costs for TSPsm.</t>
  </si>
  <si>
    <t>Development-The Development refers to the product of Software Effort and Rate in Table 1-ROI Model Input Values for Inspections, PSPsm, TSPsm, SW-CMM®, ISO 9001, and CMMI®.</t>
  </si>
  <si>
    <t>Inspections-The Inspections refers to the product of Inspection Hours and Rate from Table 1-ROI Model Input Values for Inspections, SW-CMM®, and CMMI®.</t>
  </si>
  <si>
    <t>Testing-The Testing refers to the product of Test Hours and Rate from Table 1-ROI Model Input Values for Inspections, SW-CMM®, ISO 9001, and CMMI®.</t>
  </si>
  <si>
    <t>Maintenance-The Maintenance refers to the product of Total Life Cycle Cost (New) and Rate from Table 1-ROI Model Input Values less Development, Inspections, and Testing Costs for Inspections, SW-CMM®, and CMMI®, and less Development and Testing Costs for ISO 9001.</t>
  </si>
  <si>
    <t>Total Costs-The Total Costs are the Sum of Training, Development, Inspections, Testing, and Maintenance Costs for Inspections, Training and Development Costs for PSPsm and TSPsm, Processes, Products, Preparation, Assessment/Audit, Development, Inspections, Testing, and Maintenance Costs for SW-CMM® and CMMI®, and Processes, Products, Preparation, Assessment/Audit, Development, Testing, and Maintenance Costs for ISO 9001.</t>
  </si>
  <si>
    <t>Cost Histogram</t>
  </si>
  <si>
    <t>Total Costs-The Total Costs from Table 2-Cost are graphed for Inspections, PSPsm, TSPsm, SW-CMM®, ISO 9001, and CMMI®.</t>
  </si>
  <si>
    <t>Benefit</t>
  </si>
  <si>
    <t>Benefit Factor-The Benefit Factor refers to the Total Life Cycle Cost (Before), Total Life Cycle Cost (After), and Total Benefits for Inspections, PSPsm, TSPsm, SW-CMM®, ISO 9001, and CMMI®.</t>
  </si>
  <si>
    <t>Total Benefits-The Total Benefits refers to the Total Life cycle Cost (Before) less the Total Life Cycle Cost (After) for Inspections, PSPsm, TSPsm, SW-CMM®, ISO 9001, and CMMI®.</t>
  </si>
  <si>
    <t>Benefit Histogram</t>
  </si>
  <si>
    <t>Total Benefits-The Total Benefits from Table 4-Benefits are graphed for Inspections, PSPsm, TSPsm, SW-CMM®, ISO 9001, and CMMI®.</t>
  </si>
  <si>
    <t>Benefit/Cost Ratio</t>
  </si>
  <si>
    <t>B/CR Factor-The B/CR Factor refers to the Benefits (Gross), Costs (Special), and B/CR for Inspections, PSPsm, TSPsm, SW-CMM®, ISO 9001, and CMMI®.</t>
  </si>
  <si>
    <t>Benefits (Gross)-The Benefits (Gross) refer to the Total Benefits from Table 4-Benefit for Inspections, PSPsm, TSPsm, SW-CMM®, ISO 9001, and CMMI®.</t>
  </si>
  <si>
    <t>Costs (Special)-The Costs (Special) refer to the Training and Inspection Costs for Inspections, Training Costs for PSPsm and TSPsm; Processes, Products, Preparation, Assessment/Audit, and Inspections Costs for SW-CMM® and CMMI®; and Processes, Products, Preparation, and Assessment/Audit Costs for ISO 9001 from Table 2-Cost.</t>
  </si>
  <si>
    <t>B/CR-The B/CR is the ratio of Benefits (Gross) to Costs (Special) for Inspections, PSPsm, TSPsm, SW-CMM®, ISO 9001, and CMMI®.</t>
  </si>
  <si>
    <t>Benefit/Cost Ratio Histogram</t>
  </si>
  <si>
    <t>Return on Investment%</t>
  </si>
  <si>
    <t>ROI% Factor-The ROI% Factor refers to the Benefits (Gross), Costs (Special), B/CR, Benefits (Adjusted), and ROI% for Inspections, PSPsm, TSPsm, SW-CMM®, ISO 9001, and CMMI®.</t>
  </si>
  <si>
    <t>Benefits (Gross)-The Benefits (Gross) refer to the Benefits (Gross) from Table 6-Benefit/Cost Ratio for Inspections, PSPsm, TSPsm, SW-CMM®, ISO 9001, and CMMI®.</t>
  </si>
  <si>
    <t>Costs (Special)-The Costs (Special) refer to the Costs (Special) from Table 6-Benefit/Cost Ratio for Inspections, PSPsm, TSPsm, SW-CMM®, ISO 9001, and CMMI®.</t>
  </si>
  <si>
    <t>B/CR-The B/CR refers to the B/CR from Table 6-Benefit/Cost Ratio for Inspections, PSPsm, TSPsm, SW-CMM®, ISO 9001, and CMMI®.</t>
  </si>
  <si>
    <t>Benefits (Adjusted)-The Benefits (Adjusted) refer to the Benefits (Gross) less the Costs (Special) for Inspections, PSPsm, TSPsm, SW-CMM®, ISO 9001, and CMMI®.</t>
  </si>
  <si>
    <t>ROI%--The ROI% refers to the ratio of Benefits (Adjusted) to Costs (Special), multiplied by 100%, for Inspections, PSPsm, TSPsm, SW-CMM®, ISO 9001, and CMMI®.</t>
  </si>
  <si>
    <t>Return on Investment% Histogram</t>
  </si>
  <si>
    <t>ROI%-The ROI% from Table 8-Return on Investment% is graphed for Inspections, PSPsm, TSPsm, SW-CMM®, ISO 9001, and CMMI®.</t>
  </si>
  <si>
    <t>Net Present Value</t>
  </si>
  <si>
    <t>NPV Factor-The NPV Factor refers to the Benefits (Gross), Costs (Special), B/CR, Benefits (Adjusted), ROI%, Benefits (NPV), B/CR (NPV), and Benefits (Adjusted/NPV) for Inspections, PSPsm, TSPsm, SW-CMM®, ISO 9001, and CMMI®.</t>
  </si>
  <si>
    <t>ROI%-The ROI% refers to the ROI% from Table 8-Return on Investment% for Inspections, PSPsm, TSPsm, SW-CMM®, ISO 9001, and CMMI®.</t>
  </si>
  <si>
    <t>Benefits (NPV)-The Benefits (NPV) refers to the Benefits (Gross) divided by 1 plus the Devaluation Rate to the 5th power for Inspections, PSPsm, TSPsm, SW-CMM®, ISO 9001, and CMMI®.</t>
  </si>
  <si>
    <t>B/CR (NPV)-The B/CR (NPV) refers to the ratio of Benefits (NPV) to Costs (Special) for Inspections, PSPsm, TSPsm, SW-CMM®, ISO 9001, and CMMI®.</t>
  </si>
  <si>
    <t>Benefits (Adjusted/NPV)-The Benefits (Adjusted/NPV) refers to the Benefits (NPV) less the Costs (Special) for Inspections, PSPsm, TSPsm, SW-CMM®, ISO 9001, and CMMI®.</t>
  </si>
  <si>
    <t>ROI% (NPV)-The ROI% (NPV) refers to the ratio of Benefits (Adjusted/NPV) to Costs (Special), multiplied by 100%, for Inspections, PSPsm, TSPsm, SW-CMM®, ISO 9001, and CMMI®.</t>
  </si>
  <si>
    <t>Net Present Value Histogram</t>
  </si>
  <si>
    <t>ROI% (NPV)-The ROI% (NPV) from Table 10-Net Present Value is graphed for Inspections, PSPsm, TSPsm, SW-CMM®, ISO 9001, and CMMI®.</t>
  </si>
  <si>
    <t>BEP Factor-The BEP Factor refers to Software Size, Total Life Cycle Cost (Testing), Old Productivity (Testing), Total Life Cycle Cost (SPI Method), New Productivity (SPI Method), Productivity Difference (Testing/SPI Method), Special Costs (SPI Method), Breakeven Point (SPI Method), and Breakeven Point (After Project Start) for Inspections, PSPsm, TSPsm, SW-CMM®, ISO 9001, and CMMI®.</t>
  </si>
  <si>
    <t>Software Size-The Software Size refers to the Software Size from Table 1-ROI Model Input Values for Inspections, PSPsm, TSPsm, SW-CMM®, ISO 9001, and CMMI®.</t>
  </si>
  <si>
    <t>Total Life Cycle Cost (Testing)-The Total Life Cycle Cost (Testing) refers to the Total Life Cycle Cost (Old) from Table 1-ROI Model Input Values for Inspections, PSPsm, TSPsm, SW-CMM®, ISO 9001, and CMMI®.</t>
  </si>
  <si>
    <t>Old Productivity (Testing)-The Old Productivity (Testing) refers to Software Size divided by Total Life Cycle Cost (Testing) for Inspections, PSPsm, TSPsm, SW-CMM®, ISO 9001, and CMMI®.</t>
  </si>
  <si>
    <t>Total Life Cycle Cost (SPI Method)-The Total Life Cycle Cost (SPI Method) refers to the Total Life Cycle Cost (New) from Table 1-ROI Model Input Values for Inspections, PSPsm, TSPsm, SW-CMM®, ISO 9001, and CMMI®.</t>
  </si>
  <si>
    <t>New Productivity (SPI Method)-The New Productivity (SPI Method) refers to Software Size divided by Total Life Cycle Cost (SPI Method) for Inspections, PSPsm, TSPsm, SW-CMM®, ISO 9001, and CMMI®.</t>
  </si>
  <si>
    <t>Productivity Difference (Testing/SPI Method)-The Productivity Difference (Testing/SPI Method) refers to the Old Productivity (Testing) divided by the New Productivity (SPI Method) for Inspections, PSPsm, TSPsm, SW-CMM®, ISO 9001, and CMMI®.</t>
  </si>
  <si>
    <t>Special Costs (SPI Method)-The Special Costs (SPI Method) refer to the Costs (Special) from Table 6-Benefit/Cost Ratio for Inspections, PSPsm, TSPsm, SW-CMM®, ISO 9001, and CMMI®.</t>
  </si>
  <si>
    <t>Breakeven Point (SPI Method)-The Breakeven Point (SPI Method) refers to the Special Costs (SPI Method) divided by 1 minus the Productivity Difference (Testing/SPI Method) for Inspections, PSPsm, TSPsm, SW-CMM®, ISO 9001, and CMMI®.</t>
  </si>
  <si>
    <t>Breakeven Point (After Project Start)-The Breakeven Point (After Project Start) refers to the Breakeven Point (SPI Method) minus Special Costs (SPI Method) divided by the product of the Rate and Team Size from Table 1-ROI Model Input Values.</t>
  </si>
  <si>
    <t>Breakeven Point Histogram</t>
  </si>
  <si>
    <t>Breakeven Point (After Project Start)-The Breakeven Point (After Project Start) from Table 12-Breakeven Point is graphed for Inspections, PSPsm, TSPsm, SW-CMM®, ISO 9001, and CMMI®.</t>
  </si>
  <si>
    <t>ROI Summary</t>
  </si>
  <si>
    <t>ROI Metric-The ROI Metric refers to the Benefits, Costs, B/CR, ROI%, NPV, Breakeven Point, and Cost/Person ROI Metrics for Inspections, PSPsm, TSPsm, SW-CMM®, ISO 9001, and CMMI®.</t>
  </si>
  <si>
    <t>Benefits-The Benefits refer to the Benefits (Gross) from Table 6-Benefit/Cost Ratio for Inspections, PSPsm, TSPsm, SW-CMM®, ISO 9001, and CMMI®.</t>
  </si>
  <si>
    <t>Costs-The Costs refer to the Costs (Special) from Table 6-Benefit/Cost Ratio for Inspections, PSPsm, TSPsm, SW-CMM®, ISO 9001, and CMMI®.</t>
  </si>
  <si>
    <t>NPV-The NPV refers to the ROI% (NPV) from Table 10-Net Present Value for Inspections, PSPsm, TSPsm, SW-CMM®, ISO 9001, and CMMI®.</t>
  </si>
  <si>
    <t>Breakeven Point-The Breakeven Point refers to the Breakeven Point from Table 12-Breakeven Point for Inspections, PSPsm, TSPsm, SW-CMM®, ISO 9001, and CMMI®.</t>
  </si>
  <si>
    <t>ROI Summary (Normalized)</t>
  </si>
  <si>
    <t>Benefits-The Benefits refer to the Normalized Benefits from Table 14-ROI Summary for Inspections, PSPsm, TSPsm, SW-CMM®, ISO 9001, and CMMI®.</t>
  </si>
  <si>
    <t>Costs-The Costs refer to the Normalized Costs from Table 14-ROI Summary for Inspections, PSPsm, TSPsm, SW-CMM®, ISO 9001, and CMMI®.</t>
  </si>
  <si>
    <t>B/CR-The B/CR refer to the Normalized B/CR from Table 14-ROI Summary for Inspections, PSPsm, TSPsm, SW-CMM®, ISO 9001, and CMMI®.</t>
  </si>
  <si>
    <t>ROI%-The ROI% refer to the Normalized ROI% from Table 14-ROI Summary for Inspections, PSPsm, TSPsm, SW-CMM®, ISO 9001, and CMMI®.</t>
  </si>
  <si>
    <t>NPV-The NPV refer to the Normalized NPV from Table 14-ROI Summary for Inspections, PSPsm, TSPsm, SW-CMM®, ISO 9001, and CMMI®.</t>
  </si>
  <si>
    <t>Breakeven Point-The Breakeven Point refer to the Normalized Breakeven Point from Table 14-ROI Summary for Inspections, PSPsm, TSPsm, SW-CMM®, ISO 9001, and CMMI®.</t>
  </si>
  <si>
    <t>ROI Summary Histogram (Normalized)</t>
  </si>
  <si>
    <t>Benefits-The Normalized Benefits from Table 16-ROI Summary (Normalized) are graphed for Inspections, PSPsm, TSPsm, SW-CMM®, ISO 9001, and CMMI®.</t>
  </si>
  <si>
    <t>Costs- The Normalized Costs from Table 16-ROI Summary (Normalized) are graphed for Inspections, PSPsm, TSPsm, SW-CMM®, ISO 9001, and CMMI®.</t>
  </si>
  <si>
    <t>B/CR- The Normalized B/CR from Table 16-ROI Summary (Normalized) is graphed for Inspections, PSPsm, TSPsm, SW-CMM®, ISO 9001, and CMMI®.</t>
  </si>
  <si>
    <t>ROI%- The Normalized ROI% from Table 16-ROI Summary (Normalized) is graphed for Inspections, PSPsm, TSPsm, SW-CMM®, ISO 9001, and CMMI®.</t>
  </si>
  <si>
    <t>NPV- The Normalized NPV from Table 16-ROI Summary (Normalized) is graphed for Inspections, PSPsm, TSPsm, SW-CMM®, ISO 9001, and CMMI®.</t>
  </si>
  <si>
    <t>Breakeven Point- The Normalized Breakeven Point from Table 16-ROI Summary (Normalized) is graphed for Inspections, PSPsm, TSPsm, SW-CMM®, ISO 9001, and CMMI®.</t>
  </si>
  <si>
    <t>Product Hours-The Product Hours refer to the number of hours to produce+B23 work products that are input into the Products in Table 2-Cost for SW-CMM®, ISO 9001, and CMMI®.</t>
  </si>
  <si>
    <t>Software Effort-The Software Effort refers to the average of Software Effort (Boehm), Software Effort (Walston/Felix), Software Effort (Bailey/Basili), and Software Effort (Doty) for Inspections, SW-CMM®, ISO 9001, and CMMI®, the number of staff hours to produce the specified Software Size that are input into the Total Life Cycle Cost (New) for Inspections, SW-CMM®, ISO 9001, and CMMI®, and the number of staff hours to produce the specified Software Size that are input into the Total Life Cycle Cost (New)+B49 for PSPsm and TSPsm.</t>
  </si>
  <si>
    <t>Total Life Cycle Cost (After)-The Total Life Cycle Cost (After) refers to the Total Life Cycle Cost (New) from Table 1-ROI Model Input Values for Inspections, PSPsm, TSPsm, SW-CMM®, ISO 9001, and CMMI®.</t>
  </si>
  <si>
    <t>Total Life Cycle Cost (Before)-The Total Life Cycle Cost (Before) refers to the Total Life Cycle Cost (Old) from Table 1-ROI Model Input Values for Inspections, PSPsm, TSPsm, SW-CMM®, ISO 9001, and CMMI®.</t>
  </si>
  <si>
    <t>B/CR-The B/CR from Table 6-Benefit/Cost Ratio is graphed for Inspections, PSPsm, TSPsm, SW-CMM®, ISO 9001, and CMMI®.</t>
  </si>
  <si>
    <t>Benefits (Adjusted)-The Benefits (Adjusted) refer to the Benefits (Adjusted) from Table 8-Return on Investment% for Inspections, PSPsm, TSPsm, SW-CMM®, ISO 9001, and CMMI®.</t>
  </si>
  <si>
    <t>Cost/Person-The Cost/Person refers to the Normalized Cost/Person from Table 14-ROI Summary for Inspections, PSPsm, TSPsm, SW-CMM®, ISO 9001, and CMMI®.</t>
  </si>
  <si>
    <t>Cost/Person- The NormalizedCost/Person from Table 16-ROI Summary (Normalized) is graphed for Inspections, PSPsm, TSPsm, SW-CMM®, ISO 9001, and CMMI®.</t>
  </si>
  <si>
    <r>
      <t>sm</t>
    </r>
    <r>
      <rPr>
        <sz val="10"/>
        <rFont val="Times New Roman"/>
        <family val="1"/>
      </rPr>
      <t xml:space="preserve"> PSP and TSP are service marks of Carnegie Mellon University</t>
    </r>
  </si>
  <si>
    <r>
      <t>®</t>
    </r>
    <r>
      <rPr>
        <sz val="10"/>
        <rFont val="Times New Roman"/>
        <family val="1"/>
      </rPr>
      <t xml:space="preserve"> SW-CMM and CMMI are registered in the U.S. Patent and Trademark Office by Carnegie Mellon University</t>
    </r>
  </si>
  <si>
    <r>
      <t>®</t>
    </r>
    <r>
      <rPr>
        <sz val="10"/>
        <rFont val="Times New Roman"/>
        <family val="1"/>
      </rPr>
      <t xml:space="preserve"> SW-CMM and CMMI are registered in the U.S. Patent and Trademark Office</t>
    </r>
  </si>
  <si>
    <r>
      <t xml:space="preserve">The ROI Model Detailed is a companion to the book, </t>
    </r>
    <r>
      <rPr>
        <i/>
        <sz val="10"/>
        <rFont val="Times New Roman"/>
        <family val="1"/>
      </rPr>
      <t>ROI of Software Process Improvement: Practical Metrics for Project Managers and Software Engineers</t>
    </r>
    <r>
      <rPr>
        <sz val="10"/>
        <rFont val="Times New Roman"/>
        <family val="1"/>
      </rPr>
      <t>. It is a comprehensive spreadsheet and data source for estimating the ROI of the Software Inspection Process, Personal Software Process</t>
    </r>
    <r>
      <rPr>
        <vertAlign val="superscript"/>
        <sz val="10"/>
        <rFont val="Times New Roman"/>
        <family val="1"/>
      </rPr>
      <t>sm</t>
    </r>
    <r>
      <rPr>
        <sz val="10"/>
        <rFont val="Times New Roman"/>
        <family val="1"/>
      </rPr>
      <t>, Team Software Process</t>
    </r>
    <r>
      <rPr>
        <vertAlign val="superscript"/>
        <sz val="10"/>
        <rFont val="Times New Roman"/>
        <family val="1"/>
      </rPr>
      <t>sm</t>
    </r>
    <r>
      <rPr>
        <sz val="10"/>
        <rFont val="Times New Roman"/>
        <family val="1"/>
      </rPr>
      <t>, Software Capability Maturity Model</t>
    </r>
    <r>
      <rPr>
        <vertAlign val="superscript"/>
        <sz val="10"/>
        <rFont val="Times New Roman"/>
        <family val="1"/>
      </rPr>
      <t>®</t>
    </r>
    <r>
      <rPr>
        <sz val="10"/>
        <rFont val="Times New Roman"/>
        <family val="1"/>
      </rPr>
      <t>, ISO 9001, and Capability Maturity Model Integration</t>
    </r>
    <r>
      <rPr>
        <vertAlign val="superscript"/>
        <sz val="10"/>
        <rFont val="Times New Roman"/>
        <family val="1"/>
      </rPr>
      <t>®</t>
    </r>
    <r>
      <rPr>
        <sz val="10"/>
        <rFont val="Times New Roman"/>
        <family val="1"/>
      </rPr>
      <t>. It contains detailed analytical worksheets for estimating the costs, benefits, B/CR, ROI%, NPV, and breakeven point of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It serves as a basis for validating the ROI results presented in the textbook, as well as mastering ROI concepts through use of the ROI model as an educational instrument. It's an excellent tool for large organizations, mid-sized firms, and small enterprises to conduct unprecedented ROI simulations by stimulating the ROI model with their own data. It can be further automated in minutes, by adding a few simple macros to capture institutional assumptions, or serve as the design for a powerful and fully automated C++ or Java ROI estimation tool.</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</si>
</sst>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1&quot;"/>
    <numFmt numFmtId="167" formatCode="#,###&quot;%&quot;"/>
    <numFmt numFmtId="168" formatCode="#,###&quot; Hours&quot;"/>
  </numFmts>
  <fonts count="14">
    <font>
      <sz val="10"/>
      <name val="Arial"/>
      <family val="0"/>
    </font>
    <font>
      <sz val="10"/>
      <name val="Times New Roman"/>
      <family val="1"/>
    </font>
    <font>
      <b/>
      <sz val="10"/>
      <name val="Times New Roman"/>
      <family val="1"/>
    </font>
    <font>
      <b/>
      <vertAlign val="superscript"/>
      <sz val="10"/>
      <name val="Times New Roman"/>
      <family val="1"/>
    </font>
    <font>
      <b/>
      <vertAlign val="superscript"/>
      <sz val="10"/>
      <name val="Arial"/>
      <family val="2"/>
    </font>
    <font>
      <sz val="8"/>
      <name val="Arial"/>
      <family val="0"/>
    </font>
    <font>
      <sz val="8"/>
      <name val="Times New Roman"/>
      <family val="1"/>
    </font>
    <font>
      <sz val="18"/>
      <color indexed="9"/>
      <name val="Arial Black"/>
      <family val="2"/>
    </font>
    <font>
      <sz val="16"/>
      <color indexed="9"/>
      <name val="Arial Black"/>
      <family val="2"/>
    </font>
    <font>
      <sz val="14"/>
      <name val="Arial Black"/>
      <family val="2"/>
    </font>
    <font>
      <sz val="12"/>
      <color indexed="9"/>
      <name val="Arial Black"/>
      <family val="2"/>
    </font>
    <font>
      <sz val="10"/>
      <name val="Arial Black"/>
      <family val="2"/>
    </font>
    <font>
      <vertAlign val="superscript"/>
      <sz val="10"/>
      <name val="Times New Roman"/>
      <family val="1"/>
    </font>
    <font>
      <i/>
      <sz val="10"/>
      <name val="Times New Roman"/>
      <family val="1"/>
    </font>
  </fonts>
  <fills count="9">
    <fill>
      <patternFill/>
    </fill>
    <fill>
      <patternFill patternType="gray125"/>
    </fill>
    <fill>
      <patternFill patternType="solid">
        <fgColor indexed="15"/>
        <bgColor indexed="64"/>
      </patternFill>
    </fill>
    <fill>
      <patternFill patternType="solid">
        <fgColor indexed="27"/>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2" fillId="0" borderId="1" xfId="0" applyFont="1" applyBorder="1" applyAlignment="1">
      <alignment horizontal="right"/>
    </xf>
    <xf numFmtId="0" fontId="2" fillId="2" borderId="1" xfId="0" applyFont="1" applyFill="1" applyBorder="1" applyAlignment="1">
      <alignment horizontal="center"/>
    </xf>
    <xf numFmtId="0" fontId="2" fillId="3" borderId="1" xfId="0" applyFont="1" applyFill="1" applyBorder="1" applyAlignment="1">
      <alignment horizontal="right"/>
    </xf>
    <xf numFmtId="3" fontId="1" fillId="0" borderId="1" xfId="0" applyNumberFormat="1" applyFont="1" applyBorder="1" applyAlignment="1">
      <alignment horizontal="center"/>
    </xf>
    <xf numFmtId="3" fontId="1" fillId="3" borderId="1" xfId="0" applyNumberFormat="1" applyFont="1" applyFill="1" applyBorder="1" applyAlignment="1">
      <alignment horizontal="center"/>
    </xf>
    <xf numFmtId="164" fontId="1" fillId="3" borderId="1" xfId="0" applyNumberFormat="1" applyFont="1" applyFill="1" applyBorder="1" applyAlignment="1">
      <alignment horizontal="center"/>
    </xf>
    <xf numFmtId="164" fontId="1" fillId="0" borderId="1" xfId="0" applyNumberFormat="1" applyFont="1" applyBorder="1" applyAlignment="1">
      <alignment horizontal="center"/>
    </xf>
    <xf numFmtId="3" fontId="1" fillId="0" borderId="1" xfId="0" applyNumberFormat="1" applyFont="1" applyFill="1" applyBorder="1" applyAlignment="1">
      <alignment horizontal="center"/>
    </xf>
    <xf numFmtId="164" fontId="2" fillId="2" borderId="1" xfId="0" applyNumberFormat="1" applyFont="1" applyFill="1" applyBorder="1" applyAlignment="1">
      <alignment horizontal="center"/>
    </xf>
    <xf numFmtId="0" fontId="2" fillId="0" borderId="1" xfId="0" applyFont="1" applyFill="1" applyBorder="1" applyAlignment="1">
      <alignment horizontal="right"/>
    </xf>
    <xf numFmtId="164" fontId="1" fillId="0" borderId="1" xfId="0" applyNumberFormat="1" applyFont="1" applyFill="1" applyBorder="1" applyAlignment="1">
      <alignment horizontal="center"/>
    </xf>
    <xf numFmtId="37" fontId="1" fillId="0" borderId="1" xfId="0" applyNumberFormat="1" applyFont="1" applyFill="1" applyBorder="1" applyAlignment="1">
      <alignment horizontal="center"/>
    </xf>
    <xf numFmtId="3" fontId="1" fillId="0" borderId="0" xfId="0" applyNumberFormat="1" applyFont="1" applyAlignment="1">
      <alignment/>
    </xf>
    <xf numFmtId="166" fontId="2" fillId="2" borderId="1" xfId="0" applyNumberFormat="1" applyFont="1" applyFill="1" applyBorder="1" applyAlignment="1">
      <alignment horizontal="center"/>
    </xf>
    <xf numFmtId="166" fontId="1" fillId="0" borderId="1" xfId="0" applyNumberFormat="1" applyFont="1" applyBorder="1" applyAlignment="1">
      <alignment horizontal="center"/>
    </xf>
    <xf numFmtId="167" fontId="1" fillId="0" borderId="1" xfId="0" applyNumberFormat="1" applyFont="1" applyBorder="1" applyAlignment="1">
      <alignment horizontal="center"/>
    </xf>
    <xf numFmtId="167" fontId="2" fillId="2" borderId="1" xfId="0" applyNumberFormat="1" applyFont="1" applyFill="1" applyBorder="1" applyAlignment="1">
      <alignment horizontal="center"/>
    </xf>
    <xf numFmtId="2" fontId="1" fillId="0" borderId="1" xfId="0" applyNumberFormat="1" applyFont="1" applyBorder="1" applyAlignment="1">
      <alignment horizontal="center"/>
    </xf>
    <xf numFmtId="2" fontId="1" fillId="3" borderId="1" xfId="0" applyNumberFormat="1" applyFont="1" applyFill="1" applyBorder="1" applyAlignment="1">
      <alignment horizontal="center"/>
    </xf>
    <xf numFmtId="168" fontId="2" fillId="2" borderId="1" xfId="0" applyNumberFormat="1" applyFont="1" applyFill="1" applyBorder="1" applyAlignment="1">
      <alignment horizontal="center"/>
    </xf>
    <xf numFmtId="167" fontId="1" fillId="3" borderId="1" xfId="0" applyNumberFormat="1" applyFont="1" applyFill="1" applyBorder="1" applyAlignment="1">
      <alignment horizontal="center"/>
    </xf>
    <xf numFmtId="2" fontId="1" fillId="0" borderId="1" xfId="0" applyNumberFormat="1" applyFont="1" applyFill="1" applyBorder="1" applyAlignment="1">
      <alignment horizontal="center"/>
    </xf>
    <xf numFmtId="0" fontId="2" fillId="4" borderId="1" xfId="0" applyFont="1" applyFill="1" applyBorder="1" applyAlignment="1">
      <alignment horizontal="center"/>
    </xf>
    <xf numFmtId="0" fontId="2" fillId="5" borderId="1" xfId="0" applyFont="1" applyFill="1" applyBorder="1" applyAlignment="1">
      <alignment horizontal="right"/>
    </xf>
    <xf numFmtId="3" fontId="1" fillId="5" borderId="1" xfId="0" applyNumberFormat="1" applyFont="1" applyFill="1" applyBorder="1" applyAlignment="1">
      <alignment horizontal="center"/>
    </xf>
    <xf numFmtId="164" fontId="1" fillId="5" borderId="1" xfId="0" applyNumberFormat="1" applyFont="1" applyFill="1" applyBorder="1" applyAlignment="1">
      <alignment horizontal="center"/>
    </xf>
    <xf numFmtId="37" fontId="1" fillId="5" borderId="1" xfId="0" applyNumberFormat="1" applyFont="1" applyFill="1" applyBorder="1" applyAlignment="1">
      <alignment horizontal="center"/>
    </xf>
    <xf numFmtId="9" fontId="1" fillId="5" borderId="1" xfId="0" applyNumberFormat="1" applyFont="1" applyFill="1" applyBorder="1" applyAlignment="1">
      <alignment horizontal="center"/>
    </xf>
    <xf numFmtId="1" fontId="1" fillId="5" borderId="1" xfId="0" applyNumberFormat="1" applyFont="1" applyFill="1" applyBorder="1" applyAlignment="1">
      <alignment horizontal="center"/>
    </xf>
    <xf numFmtId="0" fontId="2" fillId="6" borderId="1" xfId="0" applyFont="1" applyFill="1" applyBorder="1" applyAlignment="1">
      <alignment horizontal="right"/>
    </xf>
    <xf numFmtId="2" fontId="1" fillId="6" borderId="1" xfId="0" applyNumberFormat="1" applyFont="1" applyFill="1" applyBorder="1" applyAlignment="1">
      <alignment horizontal="center"/>
    </xf>
    <xf numFmtId="0" fontId="2" fillId="7" borderId="1" xfId="0" applyFont="1" applyFill="1" applyBorder="1" applyAlignment="1">
      <alignment horizontal="right"/>
    </xf>
    <xf numFmtId="2" fontId="1" fillId="7" borderId="1" xfId="0" applyNumberFormat="1" applyFont="1" applyFill="1" applyBorder="1" applyAlignment="1">
      <alignment horizontal="center"/>
    </xf>
    <xf numFmtId="0" fontId="1" fillId="0" borderId="0" xfId="0" applyFont="1" applyAlignment="1">
      <alignment wrapText="1"/>
    </xf>
    <xf numFmtId="0" fontId="10" fillId="8" borderId="1" xfId="0" applyFont="1" applyFill="1" applyBorder="1" applyAlignment="1">
      <alignment horizontal="center" vertical="center" wrapText="1"/>
    </xf>
    <xf numFmtId="0" fontId="1" fillId="0" borderId="1" xfId="0" applyFont="1" applyBorder="1" applyAlignment="1">
      <alignment wrapText="1"/>
    </xf>
    <xf numFmtId="0" fontId="11" fillId="0" borderId="1" xfId="0" applyFont="1" applyBorder="1" applyAlignment="1">
      <alignment horizontal="right" vertical="center" wrapText="1"/>
    </xf>
    <xf numFmtId="0" fontId="1" fillId="0" borderId="1" xfId="0" applyNumberFormat="1" applyFont="1" applyBorder="1" applyAlignment="1">
      <alignment wrapText="1"/>
    </xf>
    <xf numFmtId="0" fontId="8" fillId="8" borderId="1"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0" fontId="12" fillId="0" borderId="1" xfId="0" applyNumberFormat="1" applyFont="1" applyBorder="1" applyAlignment="1">
      <alignment vertical="center" wrapText="1" shrinkToFit="1"/>
    </xf>
    <xf numFmtId="0" fontId="2" fillId="2"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2" borderId="5" xfId="0" applyFont="1" applyFill="1" applyBorder="1" applyAlignment="1">
      <alignment horizontal="center" vertical="center"/>
    </xf>
    <xf numFmtId="0" fontId="0" fillId="0" borderId="6" xfId="0" applyBorder="1" applyAlignment="1">
      <alignment horizontal="center" vertical="center"/>
    </xf>
    <xf numFmtId="0" fontId="7" fillId="8" borderId="7" xfId="0" applyFont="1" applyFill="1" applyBorder="1" applyAlignment="1">
      <alignment horizontal="center" vertical="center"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12" fillId="0" borderId="8" xfId="0" applyFont="1" applyBorder="1" applyAlignment="1">
      <alignment/>
    </xf>
    <xf numFmtId="0" fontId="0" fillId="0" borderId="8" xfId="0" applyBorder="1" applyAlignment="1">
      <alignment/>
    </xf>
    <xf numFmtId="0" fontId="12" fillId="0" borderId="0" xfId="0" applyFont="1" applyBorder="1" applyAlignment="1">
      <alignment/>
    </xf>
    <xf numFmtId="0" fontId="0" fillId="0" borderId="0" xfId="0" applyAlignment="1">
      <alignment/>
    </xf>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2" fillId="4" borderId="2" xfId="0" applyFont="1" applyFill="1" applyBorder="1" applyAlignment="1">
      <alignment horizontal="center"/>
    </xf>
    <xf numFmtId="0" fontId="2" fillId="4" borderId="5" xfId="0" applyFont="1" applyFill="1" applyBorder="1" applyAlignment="1">
      <alignment horizontal="center" vertical="center"/>
    </xf>
    <xf numFmtId="0" fontId="9" fillId="2" borderId="1"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00"/>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Detailed'!$B$43:$G$43</c:f>
              <c:strCache>
                <c:ptCount val="6"/>
                <c:pt idx="0">
                  <c:v>Inspections</c:v>
                </c:pt>
                <c:pt idx="1">
                  <c:v>PSPsm</c:v>
                </c:pt>
                <c:pt idx="2">
                  <c:v>TSPsm</c:v>
                </c:pt>
                <c:pt idx="3">
                  <c:v>SW-CMM®</c:v>
                </c:pt>
                <c:pt idx="4">
                  <c:v>ISO 9001</c:v>
                </c:pt>
                <c:pt idx="5">
                  <c:v>CMMI®</c:v>
                </c:pt>
              </c:strCache>
            </c:strRef>
          </c:cat>
          <c:val>
            <c:numRef>
              <c:f>'ROI Model Detailed'!$B$53:$G$53</c:f>
              <c:numCache>
                <c:ptCount val="6"/>
                <c:pt idx="0">
                  <c:v>1757528.5010302325</c:v>
                </c:pt>
                <c:pt idx="1">
                  <c:v>145600</c:v>
                </c:pt>
                <c:pt idx="2">
                  <c:v>316900.51392656745</c:v>
                </c:pt>
                <c:pt idx="3">
                  <c:v>1732494.2505151178</c:v>
                </c:pt>
                <c:pt idx="4">
                  <c:v>4115848.321357968</c:v>
                </c:pt>
                <c:pt idx="5">
                  <c:v>2529294.2505151173</c:v>
                </c:pt>
              </c:numCache>
            </c:numRef>
          </c:val>
        </c:ser>
        <c:axId val="20395804"/>
        <c:axId val="49344509"/>
      </c:barChart>
      <c:catAx>
        <c:axId val="20395804"/>
        <c:scaling>
          <c:orientation val="minMax"/>
        </c:scaling>
        <c:axPos val="b"/>
        <c:delete val="0"/>
        <c:numFmt formatCode="General" sourceLinked="1"/>
        <c:majorTickMark val="out"/>
        <c:minorTickMark val="none"/>
        <c:tickLblPos val="nextTo"/>
        <c:crossAx val="49344509"/>
        <c:crosses val="autoZero"/>
        <c:auto val="1"/>
        <c:lblOffset val="100"/>
        <c:noMultiLvlLbl val="0"/>
      </c:catAx>
      <c:valAx>
        <c:axId val="49344509"/>
        <c:scaling>
          <c:orientation val="minMax"/>
        </c:scaling>
        <c:axPos val="l"/>
        <c:majorGridlines/>
        <c:delete val="0"/>
        <c:numFmt formatCode="General" sourceLinked="1"/>
        <c:majorTickMark val="out"/>
        <c:minorTickMark val="none"/>
        <c:tickLblPos val="nextTo"/>
        <c:crossAx val="20395804"/>
        <c:crossesAt val="1"/>
        <c:crossBetween val="between"/>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00"/>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Detailed'!$B$80:$G$80</c:f>
              <c:strCache>
                <c:ptCount val="6"/>
                <c:pt idx="0">
                  <c:v>Inspections</c:v>
                </c:pt>
                <c:pt idx="1">
                  <c:v>PSPsm</c:v>
                </c:pt>
                <c:pt idx="2">
                  <c:v>TSPsm</c:v>
                </c:pt>
                <c:pt idx="3">
                  <c:v>SW-CMM®</c:v>
                </c:pt>
                <c:pt idx="4">
                  <c:v>ISO 9001</c:v>
                </c:pt>
                <c:pt idx="5">
                  <c:v>CMMI®</c:v>
                </c:pt>
              </c:strCache>
            </c:strRef>
          </c:cat>
          <c:val>
            <c:numRef>
              <c:f>'ROI Model Detailed'!$B$83:$G$83</c:f>
              <c:numCache>
                <c:ptCount val="6"/>
                <c:pt idx="0">
                  <c:v>2763708.4989697672</c:v>
                </c:pt>
                <c:pt idx="1">
                  <c:v>4469997</c:v>
                </c:pt>
                <c:pt idx="2">
                  <c:v>4341496.4860734325</c:v>
                </c:pt>
                <c:pt idx="3">
                  <c:v>3018102.7494848827</c:v>
                </c:pt>
                <c:pt idx="4">
                  <c:v>567148.6786420327</c:v>
                </c:pt>
                <c:pt idx="5">
                  <c:v>3018102.7494848827</c:v>
                </c:pt>
              </c:numCache>
            </c:numRef>
          </c:val>
        </c:ser>
        <c:axId val="41447398"/>
        <c:axId val="37482263"/>
      </c:barChart>
      <c:catAx>
        <c:axId val="41447398"/>
        <c:scaling>
          <c:orientation val="minMax"/>
        </c:scaling>
        <c:axPos val="b"/>
        <c:delete val="0"/>
        <c:numFmt formatCode="General" sourceLinked="1"/>
        <c:majorTickMark val="out"/>
        <c:minorTickMark val="none"/>
        <c:tickLblPos val="nextTo"/>
        <c:crossAx val="37482263"/>
        <c:crosses val="autoZero"/>
        <c:auto val="1"/>
        <c:lblOffset val="100"/>
        <c:noMultiLvlLbl val="0"/>
      </c:catAx>
      <c:valAx>
        <c:axId val="37482263"/>
        <c:scaling>
          <c:orientation val="minMax"/>
        </c:scaling>
        <c:axPos val="l"/>
        <c:majorGridlines/>
        <c:delete val="0"/>
        <c:numFmt formatCode="General" sourceLinked="1"/>
        <c:majorTickMark val="out"/>
        <c:minorTickMark val="none"/>
        <c:tickLblPos val="nextTo"/>
        <c:crossAx val="41447398"/>
        <c:crossesAt val="1"/>
        <c:crossBetween val="between"/>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00"/>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Detailed'!$B$110:$G$110</c:f>
              <c:strCache>
                <c:ptCount val="6"/>
                <c:pt idx="0">
                  <c:v>Inspections</c:v>
                </c:pt>
                <c:pt idx="1">
                  <c:v>PSPsm</c:v>
                </c:pt>
                <c:pt idx="2">
                  <c:v>TSPsm</c:v>
                </c:pt>
                <c:pt idx="3">
                  <c:v>SW-CMM®</c:v>
                </c:pt>
                <c:pt idx="4">
                  <c:v>ISO 9001</c:v>
                </c:pt>
                <c:pt idx="5">
                  <c:v>CMMI®</c:v>
                </c:pt>
              </c:strCache>
            </c:strRef>
          </c:cat>
          <c:val>
            <c:numRef>
              <c:f>'ROI Model Detailed'!$B$113:$G$113</c:f>
              <c:numCache>
                <c:ptCount val="6"/>
                <c:pt idx="0">
                  <c:v>33.67364753841809</c:v>
                </c:pt>
                <c:pt idx="1">
                  <c:v>42.329517045454544</c:v>
                </c:pt>
                <c:pt idx="2">
                  <c:v>29.25536715682906</c:v>
                </c:pt>
                <c:pt idx="3">
                  <c:v>9.691007437070159</c:v>
                </c:pt>
                <c:pt idx="4">
                  <c:v>3.27831606151464</c:v>
                </c:pt>
                <c:pt idx="5">
                  <c:v>2.7233459405223477</c:v>
                </c:pt>
              </c:numCache>
            </c:numRef>
          </c:val>
        </c:ser>
        <c:axId val="1796048"/>
        <c:axId val="16164433"/>
      </c:barChart>
      <c:catAx>
        <c:axId val="1796048"/>
        <c:scaling>
          <c:orientation val="minMax"/>
        </c:scaling>
        <c:axPos val="b"/>
        <c:delete val="0"/>
        <c:numFmt formatCode="General" sourceLinked="1"/>
        <c:majorTickMark val="out"/>
        <c:minorTickMark val="none"/>
        <c:tickLblPos val="nextTo"/>
        <c:crossAx val="16164433"/>
        <c:crosses val="autoZero"/>
        <c:auto val="1"/>
        <c:lblOffset val="100"/>
        <c:noMultiLvlLbl val="0"/>
      </c:catAx>
      <c:valAx>
        <c:axId val="16164433"/>
        <c:scaling>
          <c:orientation val="minMax"/>
        </c:scaling>
        <c:axPos val="l"/>
        <c:majorGridlines/>
        <c:delete val="0"/>
        <c:numFmt formatCode="General" sourceLinked="1"/>
        <c:majorTickMark val="out"/>
        <c:minorTickMark val="none"/>
        <c:tickLblPos val="nextTo"/>
        <c:crossAx val="1796048"/>
        <c:crossesAt val="1"/>
        <c:crossBetween val="between"/>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00"/>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Detailed'!$B$140:$G$140</c:f>
              <c:strCache>
                <c:ptCount val="6"/>
                <c:pt idx="0">
                  <c:v>Inspections</c:v>
                </c:pt>
                <c:pt idx="1">
                  <c:v>PSPsm</c:v>
                </c:pt>
                <c:pt idx="2">
                  <c:v>TSPsm</c:v>
                </c:pt>
                <c:pt idx="3">
                  <c:v>SW-CMM®</c:v>
                </c:pt>
                <c:pt idx="4">
                  <c:v>ISO 9001</c:v>
                </c:pt>
                <c:pt idx="5">
                  <c:v>CMMI®</c:v>
                </c:pt>
              </c:strCache>
            </c:strRef>
          </c:cat>
          <c:val>
            <c:numRef>
              <c:f>'ROI Model Detailed'!$B$145:$G$145</c:f>
              <c:numCache>
                <c:ptCount val="6"/>
                <c:pt idx="0">
                  <c:v>3267.3647538418086</c:v>
                </c:pt>
                <c:pt idx="1">
                  <c:v>4132.951704545454</c:v>
                </c:pt>
                <c:pt idx="2">
                  <c:v>2825.536715682906</c:v>
                </c:pt>
                <c:pt idx="3">
                  <c:v>869.1007437070157</c:v>
                </c:pt>
                <c:pt idx="4">
                  <c:v>227.83160615146397</c:v>
                </c:pt>
                <c:pt idx="5">
                  <c:v>172.33459405223473</c:v>
                </c:pt>
              </c:numCache>
            </c:numRef>
          </c:val>
        </c:ser>
        <c:axId val="11262170"/>
        <c:axId val="34250667"/>
      </c:barChart>
      <c:catAx>
        <c:axId val="11262170"/>
        <c:scaling>
          <c:orientation val="minMax"/>
        </c:scaling>
        <c:axPos val="b"/>
        <c:delete val="0"/>
        <c:numFmt formatCode="General" sourceLinked="1"/>
        <c:majorTickMark val="out"/>
        <c:minorTickMark val="none"/>
        <c:tickLblPos val="nextTo"/>
        <c:crossAx val="34250667"/>
        <c:crosses val="autoZero"/>
        <c:auto val="1"/>
        <c:lblOffset val="100"/>
        <c:noMultiLvlLbl val="0"/>
      </c:catAx>
      <c:valAx>
        <c:axId val="34250667"/>
        <c:scaling>
          <c:orientation val="minMax"/>
        </c:scaling>
        <c:axPos val="l"/>
        <c:majorGridlines/>
        <c:delete val="0"/>
        <c:numFmt formatCode="General" sourceLinked="1"/>
        <c:majorTickMark val="out"/>
        <c:minorTickMark val="none"/>
        <c:tickLblPos val="nextTo"/>
        <c:crossAx val="11262170"/>
        <c:crossesAt val="1"/>
        <c:crossBetween val="between"/>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00"/>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Detailed'!$B$172:$G$172</c:f>
              <c:strCache>
                <c:ptCount val="6"/>
                <c:pt idx="0">
                  <c:v>Inspections</c:v>
                </c:pt>
                <c:pt idx="1">
                  <c:v>PSPsm</c:v>
                </c:pt>
                <c:pt idx="2">
                  <c:v>TSPsm</c:v>
                </c:pt>
                <c:pt idx="3">
                  <c:v>SW-CMM®</c:v>
                </c:pt>
                <c:pt idx="4">
                  <c:v>ISO 9001</c:v>
                </c:pt>
                <c:pt idx="5">
                  <c:v>CMMI®</c:v>
                </c:pt>
              </c:strCache>
            </c:strRef>
          </c:cat>
          <c:val>
            <c:numRef>
              <c:f>'ROI Model Detailed'!$B$181:$G$181</c:f>
              <c:numCache>
                <c:ptCount val="6"/>
                <c:pt idx="0">
                  <c:v>2538.418396678679</c:v>
                </c:pt>
                <c:pt idx="1">
                  <c:v>3216.628421908629</c:v>
                </c:pt>
                <c:pt idx="2">
                  <c:v>2192.2345677017533</c:v>
                </c:pt>
                <c:pt idx="3">
                  <c:v>659.3157906384906</c:v>
                </c:pt>
                <c:pt idx="4">
                  <c:v>156.8646416150542</c:v>
                </c:pt>
                <c:pt idx="5">
                  <c:v>113.38128047449148</c:v>
                </c:pt>
              </c:numCache>
            </c:numRef>
          </c:val>
        </c:ser>
        <c:axId val="39820548"/>
        <c:axId val="22840613"/>
      </c:barChart>
      <c:catAx>
        <c:axId val="39820548"/>
        <c:scaling>
          <c:orientation val="minMax"/>
        </c:scaling>
        <c:axPos val="b"/>
        <c:delete val="0"/>
        <c:numFmt formatCode="General" sourceLinked="1"/>
        <c:majorTickMark val="out"/>
        <c:minorTickMark val="none"/>
        <c:tickLblPos val="nextTo"/>
        <c:crossAx val="22840613"/>
        <c:crosses val="autoZero"/>
        <c:auto val="1"/>
        <c:lblOffset val="100"/>
        <c:noMultiLvlLbl val="0"/>
      </c:catAx>
      <c:valAx>
        <c:axId val="22840613"/>
        <c:scaling>
          <c:orientation val="minMax"/>
        </c:scaling>
        <c:axPos val="l"/>
        <c:majorGridlines/>
        <c:delete val="0"/>
        <c:numFmt formatCode="General" sourceLinked="1"/>
        <c:majorTickMark val="out"/>
        <c:minorTickMark val="none"/>
        <c:tickLblPos val="nextTo"/>
        <c:crossAx val="39820548"/>
        <c:crossesAt val="1"/>
        <c:crossBetween val="between"/>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00"/>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Detailed'!$B$208:$G$208</c:f>
              <c:strCache>
                <c:ptCount val="6"/>
                <c:pt idx="0">
                  <c:v>Inspections</c:v>
                </c:pt>
                <c:pt idx="1">
                  <c:v>PSPsm</c:v>
                </c:pt>
                <c:pt idx="2">
                  <c:v>TSPsm</c:v>
                </c:pt>
                <c:pt idx="3">
                  <c:v>SW-CMM®</c:v>
                </c:pt>
                <c:pt idx="4">
                  <c:v>ISO 9001</c:v>
                </c:pt>
                <c:pt idx="5">
                  <c:v>CMMI®</c:v>
                </c:pt>
              </c:strCache>
            </c:strRef>
          </c:cat>
          <c:val>
            <c:numRef>
              <c:f>'ROI Model Detailed'!$B$217:$G$217</c:f>
              <c:numCache>
                <c:ptCount val="6"/>
                <c:pt idx="0">
                  <c:v>129.64800583586174</c:v>
                </c:pt>
                <c:pt idx="1">
                  <c:v>2.362417692897761</c:v>
                </c:pt>
                <c:pt idx="2">
                  <c:v>14.39911119755292</c:v>
                </c:pt>
                <c:pt idx="3">
                  <c:v>384.86562418895323</c:v>
                </c:pt>
                <c:pt idx="4">
                  <c:v>3006.7634170821116</c:v>
                </c:pt>
                <c:pt idx="5">
                  <c:v>1369.5416255389196</c:v>
                </c:pt>
              </c:numCache>
            </c:numRef>
          </c:val>
        </c:ser>
        <c:axId val="4238926"/>
        <c:axId val="38150335"/>
      </c:barChart>
      <c:catAx>
        <c:axId val="4238926"/>
        <c:scaling>
          <c:orientation val="minMax"/>
        </c:scaling>
        <c:axPos val="b"/>
        <c:delete val="0"/>
        <c:numFmt formatCode="General" sourceLinked="1"/>
        <c:majorTickMark val="out"/>
        <c:minorTickMark val="none"/>
        <c:tickLblPos val="nextTo"/>
        <c:crossAx val="38150335"/>
        <c:crosses val="autoZero"/>
        <c:auto val="1"/>
        <c:lblOffset val="100"/>
        <c:noMultiLvlLbl val="0"/>
      </c:catAx>
      <c:valAx>
        <c:axId val="38150335"/>
        <c:scaling>
          <c:orientation val="minMax"/>
        </c:scaling>
        <c:axPos val="l"/>
        <c:majorGridlines/>
        <c:delete val="0"/>
        <c:numFmt formatCode="General" sourceLinked="1"/>
        <c:majorTickMark val="out"/>
        <c:minorTickMark val="none"/>
        <c:tickLblPos val="nextTo"/>
        <c:crossAx val="4238926"/>
        <c:crossesAt val="1"/>
        <c:crossBetween val="between"/>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'ROI Model Detailed'!$A$260</c:f>
              <c:strCache>
                <c:ptCount val="1"/>
                <c:pt idx="0">
                  <c:v>Benefits</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dPt>
            <c:idx val="1"/>
            <c:invertIfNegative val="0"/>
            <c:spPr>
              <a:solidFill>
                <a:srgbClr val="0000FF"/>
              </a:solidFill>
            </c:spPr>
          </c:dPt>
          <c:dPt>
            <c:idx val="2"/>
            <c:invertIfNegative val="0"/>
            <c:spPr>
              <a:solidFill>
                <a:srgbClr val="0000FF"/>
              </a:solidFill>
            </c:spPr>
          </c:dPt>
          <c:dPt>
            <c:idx val="3"/>
            <c:invertIfNegative val="0"/>
            <c:spPr>
              <a:solidFill>
                <a:srgbClr val="0000FF"/>
              </a:solidFill>
            </c:spPr>
          </c:dPt>
          <c:dPt>
            <c:idx val="4"/>
            <c:invertIfNegative val="0"/>
            <c:spPr>
              <a:solidFill>
                <a:srgbClr val="0000FF"/>
              </a:solidFill>
            </c:spPr>
          </c:dPt>
          <c:dPt>
            <c:idx val="5"/>
            <c:invertIfNegative val="0"/>
            <c:spPr>
              <a:solidFill>
                <a:srgbClr val="0000FF"/>
              </a:solidFill>
            </c:spPr>
          </c:dPt>
          <c:cat>
            <c:strRef>
              <c:f>'ROI Model Detailed'!$B$259:$G$259</c:f>
              <c:strCache>
                <c:ptCount val="6"/>
                <c:pt idx="0">
                  <c:v>Inspections</c:v>
                </c:pt>
                <c:pt idx="1">
                  <c:v>PSPsm</c:v>
                </c:pt>
                <c:pt idx="2">
                  <c:v>TSPsm</c:v>
                </c:pt>
                <c:pt idx="3">
                  <c:v>SW-CMM®</c:v>
                </c:pt>
                <c:pt idx="4">
                  <c:v>ISO 9001</c:v>
                </c:pt>
                <c:pt idx="5">
                  <c:v>CMMI®</c:v>
                </c:pt>
              </c:strCache>
            </c:strRef>
          </c:cat>
          <c:val>
            <c:numRef>
              <c:f>'ROI Model Detailed'!$B$260:$G$260</c:f>
              <c:numCache>
                <c:ptCount val="6"/>
                <c:pt idx="0">
                  <c:v>0.6182797212100517</c:v>
                </c:pt>
                <c:pt idx="1">
                  <c:v>1</c:v>
                </c:pt>
                <c:pt idx="2">
                  <c:v>0.9712526621546799</c:v>
                </c:pt>
                <c:pt idx="3">
                  <c:v>0.6751912248453148</c:v>
                </c:pt>
                <c:pt idx="4">
                  <c:v>0.12687898417874388</c:v>
                </c:pt>
                <c:pt idx="5">
                  <c:v>0.6751912248453148</c:v>
                </c:pt>
              </c:numCache>
            </c:numRef>
          </c:val>
        </c:ser>
        <c:ser>
          <c:idx val="1"/>
          <c:order val="1"/>
          <c:tx>
            <c:strRef>
              <c:f>'ROI Model Detailed'!$A$261</c:f>
              <c:strCache>
                <c:ptCount val="1"/>
                <c:pt idx="0">
                  <c:v>Costs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Detailed'!$B$259:$G$259</c:f>
              <c:strCache>
                <c:ptCount val="6"/>
                <c:pt idx="0">
                  <c:v>Inspections</c:v>
                </c:pt>
                <c:pt idx="1">
                  <c:v>PSPsm</c:v>
                </c:pt>
                <c:pt idx="2">
                  <c:v>TSPsm</c:v>
                </c:pt>
                <c:pt idx="3">
                  <c:v>SW-CMM®</c:v>
                </c:pt>
                <c:pt idx="4">
                  <c:v>ISO 9001</c:v>
                </c:pt>
                <c:pt idx="5">
                  <c:v>CMMI®</c:v>
                </c:pt>
              </c:strCache>
            </c:strRef>
          </c:cat>
          <c:val>
            <c:numRef>
              <c:f>'ROI Model Detailed'!$B$261:$G$261</c:f>
              <c:numCache>
                <c:ptCount val="6"/>
                <c:pt idx="0">
                  <c:v>1</c:v>
                </c:pt>
                <c:pt idx="1">
                  <c:v>0.9787710169338587</c:v>
                </c:pt>
                <c:pt idx="2">
                  <c:v>0.9401509910668632</c:v>
                </c:pt>
                <c:pt idx="3">
                  <c:v>0.7930399735314465</c:v>
                </c:pt>
                <c:pt idx="4">
                  <c:v>0.9179534995638704</c:v>
                </c:pt>
                <c:pt idx="5">
                  <c:v>0.07405780972719343</c:v>
                </c:pt>
              </c:numCache>
            </c:numRef>
          </c:val>
        </c:ser>
        <c:ser>
          <c:idx val="2"/>
          <c:order val="2"/>
          <c:tx>
            <c:strRef>
              <c:f>'ROI Model Detailed'!$A$262</c:f>
              <c:strCache>
                <c:ptCount val="1"/>
                <c:pt idx="0">
                  <c:v>B/CR</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Detailed'!$B$259:$G$259</c:f>
              <c:strCache>
                <c:ptCount val="6"/>
                <c:pt idx="0">
                  <c:v>Inspections</c:v>
                </c:pt>
                <c:pt idx="1">
                  <c:v>PSPsm</c:v>
                </c:pt>
                <c:pt idx="2">
                  <c:v>TSPsm</c:v>
                </c:pt>
                <c:pt idx="3">
                  <c:v>SW-CMM®</c:v>
                </c:pt>
                <c:pt idx="4">
                  <c:v>ISO 9001</c:v>
                </c:pt>
                <c:pt idx="5">
                  <c:v>CMMI®</c:v>
                </c:pt>
              </c:strCache>
            </c:strRef>
          </c:cat>
          <c:val>
            <c:numRef>
              <c:f>'ROI Model Detailed'!$B$262:$G$262</c:f>
              <c:numCache>
                <c:ptCount val="6"/>
                <c:pt idx="0">
                  <c:v>0.7955122072916269</c:v>
                </c:pt>
                <c:pt idx="1">
                  <c:v>1</c:v>
                </c:pt>
                <c:pt idx="2">
                  <c:v>0.6911339698351361</c:v>
                </c:pt>
                <c:pt idx="3">
                  <c:v>0.22894207431338517</c:v>
                </c:pt>
                <c:pt idx="4">
                  <c:v>0.07744751866633154</c:v>
                </c:pt>
                <c:pt idx="5">
                  <c:v>0.06433680633771341</c:v>
                </c:pt>
              </c:numCache>
            </c:numRef>
          </c:val>
        </c:ser>
        <c:ser>
          <c:idx val="4"/>
          <c:order val="3"/>
          <c:tx>
            <c:strRef>
              <c:f>'ROI Model Detailed'!$A$263</c:f>
              <c:strCache>
                <c:ptCount val="1"/>
                <c:pt idx="0">
                  <c:v>ROI%</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Detailed'!$B$259:$G$259</c:f>
              <c:strCache>
                <c:ptCount val="6"/>
                <c:pt idx="0">
                  <c:v>Inspections</c:v>
                </c:pt>
                <c:pt idx="1">
                  <c:v>PSPsm</c:v>
                </c:pt>
                <c:pt idx="2">
                  <c:v>TSPsm</c:v>
                </c:pt>
                <c:pt idx="3">
                  <c:v>SW-CMM®</c:v>
                </c:pt>
                <c:pt idx="4">
                  <c:v>ISO 9001</c:v>
                </c:pt>
                <c:pt idx="5">
                  <c:v>CMMI®</c:v>
                </c:pt>
              </c:strCache>
            </c:strRef>
          </c:cat>
          <c:val>
            <c:numRef>
              <c:f>'ROI Model Detailed'!$B$264:$G$264</c:f>
              <c:numCache>
                <c:ptCount val="6"/>
                <c:pt idx="0">
                  <c:v>0.7891549982551217</c:v>
                </c:pt>
                <c:pt idx="1">
                  <c:v>1</c:v>
                </c:pt>
                <c:pt idx="2">
                  <c:v>0.681531802918337</c:v>
                </c:pt>
                <c:pt idx="3">
                  <c:v>0.20497107659307345</c:v>
                </c:pt>
                <c:pt idx="4">
                  <c:v>0.048766789644287385</c:v>
                </c:pt>
                <c:pt idx="5">
                  <c:v>0.03524848555781124</c:v>
                </c:pt>
              </c:numCache>
            </c:numRef>
          </c:val>
        </c:ser>
        <c:ser>
          <c:idx val="5"/>
          <c:order val="4"/>
          <c:tx>
            <c:strRef>
              <c:f>'ROI Model Detailed'!$A$264</c:f>
              <c:strCache>
                <c:ptCount val="1"/>
                <c:pt idx="0">
                  <c:v>NPV</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Detailed'!$B$259:$G$259</c:f>
              <c:strCache>
                <c:ptCount val="6"/>
                <c:pt idx="0">
                  <c:v>Inspections</c:v>
                </c:pt>
                <c:pt idx="1">
                  <c:v>PSPsm</c:v>
                </c:pt>
                <c:pt idx="2">
                  <c:v>TSPsm</c:v>
                </c:pt>
                <c:pt idx="3">
                  <c:v>SW-CMM®</c:v>
                </c:pt>
                <c:pt idx="4">
                  <c:v>ISO 9001</c:v>
                </c:pt>
                <c:pt idx="5">
                  <c:v>CMMI®</c:v>
                </c:pt>
              </c:strCache>
            </c:strRef>
          </c:cat>
          <c:val>
            <c:numRef>
              <c:f>'ROI Model Detailed'!$B$265:$G$265</c:f>
              <c:numCache>
                <c:ptCount val="6"/>
                <c:pt idx="0">
                  <c:v>0.9834621123380421</c:v>
                </c:pt>
                <c:pt idx="1">
                  <c:v>1</c:v>
                </c:pt>
                <c:pt idx="2">
                  <c:v>0.9712480433109729</c:v>
                </c:pt>
                <c:pt idx="3">
                  <c:v>0.7833189701419665</c:v>
                </c:pt>
                <c:pt idx="4">
                  <c:v>0.2336219242393363</c:v>
                </c:pt>
                <c:pt idx="5">
                  <c:v>0.0643368063377134</c:v>
                </c:pt>
              </c:numCache>
            </c:numRef>
          </c:val>
        </c:ser>
        <c:ser>
          <c:idx val="6"/>
          <c:order val="5"/>
          <c:tx>
            <c:strRef>
              <c:f>'ROI Model Detailed'!$A$265</c:f>
              <c:strCache>
                <c:ptCount val="1"/>
                <c:pt idx="0">
                  <c:v>Breakeven Point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Detailed'!$B$259:$G$259</c:f>
              <c:strCache>
                <c:ptCount val="6"/>
                <c:pt idx="0">
                  <c:v>Inspections</c:v>
                </c:pt>
                <c:pt idx="1">
                  <c:v>PSPsm</c:v>
                </c:pt>
                <c:pt idx="2">
                  <c:v>TSPsm</c:v>
                </c:pt>
                <c:pt idx="3">
                  <c:v>SW-CMM®</c:v>
                </c:pt>
                <c:pt idx="4">
                  <c:v>ISO 9001</c:v>
                </c:pt>
                <c:pt idx="5">
                  <c:v>CMMI®</c:v>
                </c:pt>
              </c:strCache>
            </c:strRef>
          </c:cat>
          <c:val>
            <c:numRef>
              <c:f>'ROI Model Detailed'!$B$266:$G$266</c:f>
              <c:numCache>
                <c:ptCount val="6"/>
                <c:pt idx="0">
                  <c:v>1</c:v>
                </c:pt>
                <c:pt idx="1">
                  <c:v>0.9787710169338587</c:v>
                </c:pt>
                <c:pt idx="2">
                  <c:v>0.9401509910668632</c:v>
                </c:pt>
                <c:pt idx="3">
                  <c:v>0.7930399735314465</c:v>
                </c:pt>
                <c:pt idx="4">
                  <c:v>0.9179534995638704</c:v>
                </c:pt>
                <c:pt idx="5">
                  <c:v>0.07405780972719343</c:v>
                </c:pt>
              </c:numCache>
            </c:numRef>
          </c:val>
        </c:ser>
        <c:ser>
          <c:idx val="3"/>
          <c:order val="6"/>
          <c:tx>
            <c:strRef>
              <c:f>'ROI Model Detailed'!$A$266</c:f>
              <c:strCache>
                <c:ptCount val="1"/>
                <c:pt idx="0">
                  <c:v>Cost/Person</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1</c:v>
              </c:pt>
            </c:numLit>
          </c:val>
        </c:ser>
        <c:axId val="7808696"/>
        <c:axId val="3169401"/>
      </c:barChart>
      <c:catAx>
        <c:axId val="7808696"/>
        <c:scaling>
          <c:orientation val="minMax"/>
        </c:scaling>
        <c:axPos val="b"/>
        <c:delete val="0"/>
        <c:numFmt formatCode="General" sourceLinked="1"/>
        <c:majorTickMark val="out"/>
        <c:minorTickMark val="none"/>
        <c:tickLblPos val="nextTo"/>
        <c:crossAx val="3169401"/>
        <c:crosses val="autoZero"/>
        <c:auto val="1"/>
        <c:lblOffset val="100"/>
        <c:noMultiLvlLbl val="0"/>
      </c:catAx>
      <c:valAx>
        <c:axId val="3169401"/>
        <c:scaling>
          <c:orientation val="minMax"/>
        </c:scaling>
        <c:axPos val="l"/>
        <c:majorGridlines/>
        <c:delete val="0"/>
        <c:numFmt formatCode="General" sourceLinked="1"/>
        <c:majorTickMark val="out"/>
        <c:minorTickMark val="none"/>
        <c:tickLblPos val="nextTo"/>
        <c:crossAx val="7808696"/>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59</xdr:row>
      <xdr:rowOff>0</xdr:rowOff>
    </xdr:from>
    <xdr:to>
      <xdr:col>7</xdr:col>
      <xdr:colOff>0</xdr:colOff>
      <xdr:row>72</xdr:row>
      <xdr:rowOff>0</xdr:rowOff>
    </xdr:to>
    <xdr:graphicFrame>
      <xdr:nvGraphicFramePr>
        <xdr:cNvPr id="1" name="Chart 2"/>
        <xdr:cNvGraphicFramePr/>
      </xdr:nvGraphicFramePr>
      <xdr:xfrm>
        <a:off x="2447925" y="9553575"/>
        <a:ext cx="5086350" cy="21050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89</xdr:row>
      <xdr:rowOff>0</xdr:rowOff>
    </xdr:from>
    <xdr:to>
      <xdr:col>7</xdr:col>
      <xdr:colOff>0</xdr:colOff>
      <xdr:row>101</xdr:row>
      <xdr:rowOff>152400</xdr:rowOff>
    </xdr:to>
    <xdr:graphicFrame>
      <xdr:nvGraphicFramePr>
        <xdr:cNvPr id="2" name="Chart 5"/>
        <xdr:cNvGraphicFramePr/>
      </xdr:nvGraphicFramePr>
      <xdr:xfrm>
        <a:off x="2447925" y="14411325"/>
        <a:ext cx="5086350" cy="2095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119</xdr:row>
      <xdr:rowOff>0</xdr:rowOff>
    </xdr:from>
    <xdr:to>
      <xdr:col>7</xdr:col>
      <xdr:colOff>0</xdr:colOff>
      <xdr:row>132</xdr:row>
      <xdr:rowOff>0</xdr:rowOff>
    </xdr:to>
    <xdr:graphicFrame>
      <xdr:nvGraphicFramePr>
        <xdr:cNvPr id="3" name="Chart 6"/>
        <xdr:cNvGraphicFramePr/>
      </xdr:nvGraphicFramePr>
      <xdr:xfrm>
        <a:off x="2447925" y="19269075"/>
        <a:ext cx="5086350" cy="21050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151</xdr:row>
      <xdr:rowOff>9525</xdr:rowOff>
    </xdr:from>
    <xdr:to>
      <xdr:col>7</xdr:col>
      <xdr:colOff>0</xdr:colOff>
      <xdr:row>164</xdr:row>
      <xdr:rowOff>0</xdr:rowOff>
    </xdr:to>
    <xdr:graphicFrame>
      <xdr:nvGraphicFramePr>
        <xdr:cNvPr id="4" name="Chart 7"/>
        <xdr:cNvGraphicFramePr/>
      </xdr:nvGraphicFramePr>
      <xdr:xfrm>
        <a:off x="2447925" y="24460200"/>
        <a:ext cx="5086350" cy="20955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187</xdr:row>
      <xdr:rowOff>0</xdr:rowOff>
    </xdr:from>
    <xdr:to>
      <xdr:col>6</xdr:col>
      <xdr:colOff>838200</xdr:colOff>
      <xdr:row>200</xdr:row>
      <xdr:rowOff>0</xdr:rowOff>
    </xdr:to>
    <xdr:graphicFrame>
      <xdr:nvGraphicFramePr>
        <xdr:cNvPr id="5" name="Chart 8"/>
        <xdr:cNvGraphicFramePr/>
      </xdr:nvGraphicFramePr>
      <xdr:xfrm>
        <a:off x="2447925" y="30279975"/>
        <a:ext cx="5076825" cy="21050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223</xdr:row>
      <xdr:rowOff>0</xdr:rowOff>
    </xdr:from>
    <xdr:to>
      <xdr:col>7</xdr:col>
      <xdr:colOff>0</xdr:colOff>
      <xdr:row>236</xdr:row>
      <xdr:rowOff>0</xdr:rowOff>
    </xdr:to>
    <xdr:graphicFrame>
      <xdr:nvGraphicFramePr>
        <xdr:cNvPr id="6" name="Chart 9"/>
        <xdr:cNvGraphicFramePr/>
      </xdr:nvGraphicFramePr>
      <xdr:xfrm>
        <a:off x="2447925" y="36109275"/>
        <a:ext cx="5086350" cy="21050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272</xdr:row>
      <xdr:rowOff>0</xdr:rowOff>
    </xdr:from>
    <xdr:to>
      <xdr:col>7</xdr:col>
      <xdr:colOff>0</xdr:colOff>
      <xdr:row>284</xdr:row>
      <xdr:rowOff>0</xdr:rowOff>
    </xdr:to>
    <xdr:graphicFrame>
      <xdr:nvGraphicFramePr>
        <xdr:cNvPr id="7" name="Chart 10"/>
        <xdr:cNvGraphicFramePr/>
      </xdr:nvGraphicFramePr>
      <xdr:xfrm>
        <a:off x="2447925" y="44043600"/>
        <a:ext cx="5086350" cy="19431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86"/>
  <sheetViews>
    <sheetView zoomScale="90" zoomScaleNormal="90" workbookViewId="0" topLeftCell="A1">
      <selection activeCell="A1" sqref="A1:G2"/>
    </sheetView>
  </sheetViews>
  <sheetFormatPr defaultColWidth="9.140625" defaultRowHeight="12.75" customHeight="1"/>
  <cols>
    <col min="1" max="1" width="36.7109375" style="3" customWidth="1"/>
    <col min="2" max="7" width="12.7109375" style="1" customWidth="1"/>
    <col min="8" max="16384" width="10.7109375" style="1" customWidth="1"/>
  </cols>
  <sheetData>
    <row r="1" spans="1:7" ht="12.75" customHeight="1">
      <c r="A1" s="51" t="s">
        <v>70</v>
      </c>
      <c r="B1" s="52"/>
      <c r="C1" s="52"/>
      <c r="D1" s="52"/>
      <c r="E1" s="52"/>
      <c r="F1" s="52"/>
      <c r="G1" s="53"/>
    </row>
    <row r="2" spans="1:7" ht="12.75" customHeight="1">
      <c r="A2" s="54"/>
      <c r="B2" s="55"/>
      <c r="C2" s="55"/>
      <c r="D2" s="55"/>
      <c r="E2" s="55"/>
      <c r="F2" s="55"/>
      <c r="G2" s="56"/>
    </row>
    <row r="3" spans="1:7" ht="12.75" customHeight="1">
      <c r="A3" s="73" t="s">
        <v>72</v>
      </c>
      <c r="B3" s="72" t="s">
        <v>95</v>
      </c>
      <c r="C3" s="47"/>
      <c r="D3" s="47"/>
      <c r="E3" s="47"/>
      <c r="F3" s="47"/>
      <c r="G3" s="48"/>
    </row>
    <row r="4" spans="1:7" s="2" customFormat="1" ht="12.75" customHeight="1">
      <c r="A4" s="50"/>
      <c r="B4" s="26" t="s">
        <v>7</v>
      </c>
      <c r="C4" s="26" t="s">
        <v>1</v>
      </c>
      <c r="D4" s="26" t="s">
        <v>2</v>
      </c>
      <c r="E4" s="26" t="s">
        <v>3</v>
      </c>
      <c r="F4" s="26" t="s">
        <v>0</v>
      </c>
      <c r="G4" s="26" t="s">
        <v>4</v>
      </c>
    </row>
    <row r="5" spans="1:7" ht="12.75" customHeight="1">
      <c r="A5" s="4" t="s">
        <v>39</v>
      </c>
      <c r="B5" s="7">
        <v>4</v>
      </c>
      <c r="C5" s="7">
        <v>4</v>
      </c>
      <c r="D5" s="7">
        <v>4</v>
      </c>
      <c r="E5" s="7">
        <v>4</v>
      </c>
      <c r="F5" s="7">
        <v>4</v>
      </c>
      <c r="G5" s="7">
        <v>4</v>
      </c>
    </row>
    <row r="6" spans="1:7" ht="12.75" customHeight="1">
      <c r="A6" s="27" t="s">
        <v>41</v>
      </c>
      <c r="B6" s="28"/>
      <c r="C6" s="28"/>
      <c r="D6" s="28"/>
      <c r="E6" s="28">
        <v>561</v>
      </c>
      <c r="F6" s="28">
        <v>546</v>
      </c>
      <c r="G6" s="28">
        <v>10826</v>
      </c>
    </row>
    <row r="7" spans="1:7" ht="12.75" customHeight="1">
      <c r="A7" s="13" t="s">
        <v>42</v>
      </c>
      <c r="B7" s="11"/>
      <c r="C7" s="11"/>
      <c r="D7" s="11"/>
      <c r="E7" s="11">
        <v>1176</v>
      </c>
      <c r="F7" s="11">
        <v>560</v>
      </c>
      <c r="G7" s="11">
        <v>8008</v>
      </c>
    </row>
    <row r="8" spans="1:7" ht="12.75" customHeight="1">
      <c r="A8" s="27" t="s">
        <v>58</v>
      </c>
      <c r="B8" s="28"/>
      <c r="C8" s="28"/>
      <c r="D8" s="28"/>
      <c r="E8" s="28">
        <v>26</v>
      </c>
      <c r="F8" s="28">
        <v>23</v>
      </c>
      <c r="G8" s="28">
        <v>40</v>
      </c>
    </row>
    <row r="9" spans="1:7" ht="12.75" customHeight="1">
      <c r="A9" s="13" t="s">
        <v>59</v>
      </c>
      <c r="B9" s="11"/>
      <c r="C9" s="11"/>
      <c r="D9" s="11"/>
      <c r="E9" s="11">
        <v>26</v>
      </c>
      <c r="F9" s="11">
        <v>23</v>
      </c>
      <c r="G9" s="11">
        <v>40</v>
      </c>
    </row>
    <row r="10" spans="1:7" ht="12.75" customHeight="1">
      <c r="A10" s="27" t="s">
        <v>60</v>
      </c>
      <c r="B10" s="28"/>
      <c r="C10" s="28"/>
      <c r="D10" s="28"/>
      <c r="E10" s="28">
        <v>40</v>
      </c>
      <c r="F10" s="28">
        <v>20</v>
      </c>
      <c r="G10" s="28">
        <v>40</v>
      </c>
    </row>
    <row r="11" spans="1:7" ht="12.75" customHeight="1">
      <c r="A11" s="13" t="s">
        <v>64</v>
      </c>
      <c r="B11" s="11"/>
      <c r="C11" s="11"/>
      <c r="D11" s="11"/>
      <c r="E11" s="11">
        <v>201</v>
      </c>
      <c r="F11" s="11">
        <v>240</v>
      </c>
      <c r="G11" s="11">
        <v>352</v>
      </c>
    </row>
    <row r="12" spans="1:7" ht="12.75" customHeight="1">
      <c r="A12" s="27" t="s">
        <v>65</v>
      </c>
      <c r="B12" s="29"/>
      <c r="C12" s="29"/>
      <c r="D12" s="29"/>
      <c r="E12" s="29">
        <v>10000</v>
      </c>
      <c r="F12" s="29">
        <v>12000</v>
      </c>
      <c r="G12" s="29">
        <v>12500</v>
      </c>
    </row>
    <row r="13" spans="1:7" ht="12.75" customHeight="1">
      <c r="A13" s="13" t="s">
        <v>61</v>
      </c>
      <c r="B13" s="14">
        <v>410</v>
      </c>
      <c r="C13" s="14">
        <v>5000</v>
      </c>
      <c r="D13" s="14">
        <v>4000</v>
      </c>
      <c r="E13" s="14"/>
      <c r="F13" s="14"/>
      <c r="G13" s="14"/>
    </row>
    <row r="14" spans="1:7" ht="12.75" customHeight="1">
      <c r="A14" s="27" t="s">
        <v>40</v>
      </c>
      <c r="B14" s="29">
        <v>100</v>
      </c>
      <c r="C14" s="29">
        <v>100</v>
      </c>
      <c r="D14" s="29">
        <v>100</v>
      </c>
      <c r="E14" s="29">
        <v>100</v>
      </c>
      <c r="F14" s="29">
        <v>100</v>
      </c>
      <c r="G14" s="29">
        <v>100</v>
      </c>
    </row>
    <row r="15" spans="1:7" ht="12.75" customHeight="1">
      <c r="A15" s="13" t="s">
        <v>62</v>
      </c>
      <c r="B15" s="14"/>
      <c r="C15" s="14">
        <v>5400</v>
      </c>
      <c r="D15" s="14">
        <v>2700</v>
      </c>
      <c r="E15" s="14"/>
      <c r="F15" s="14"/>
      <c r="G15" s="14"/>
    </row>
    <row r="16" spans="1:7" ht="12.75" customHeight="1">
      <c r="A16" s="27" t="s">
        <v>63</v>
      </c>
      <c r="B16" s="28">
        <v>24</v>
      </c>
      <c r="C16" s="28">
        <v>160</v>
      </c>
      <c r="D16" s="28">
        <v>40</v>
      </c>
      <c r="E16" s="28"/>
      <c r="F16" s="28"/>
      <c r="G16" s="28"/>
    </row>
    <row r="17" spans="1:7" ht="12.75" customHeight="1">
      <c r="A17" s="13" t="s">
        <v>29</v>
      </c>
      <c r="B17" s="11">
        <v>10000</v>
      </c>
      <c r="C17" s="11">
        <v>10000</v>
      </c>
      <c r="D17" s="11">
        <v>10000</v>
      </c>
      <c r="E17" s="11">
        <v>10000</v>
      </c>
      <c r="F17" s="11">
        <v>10000</v>
      </c>
      <c r="G17" s="11">
        <v>10000</v>
      </c>
    </row>
    <row r="18" spans="1:7" ht="12.75" customHeight="1">
      <c r="A18" s="27" t="s">
        <v>54</v>
      </c>
      <c r="B18" s="30">
        <f>(3*(B$17/1000)^1.12)*(2080/12)*0.75</f>
        <v>5141.201280369989</v>
      </c>
      <c r="C18" s="30"/>
      <c r="D18" s="30"/>
      <c r="E18" s="30">
        <f>(3*(E$17/1000)^1.12)*(2080/12)*0.75</f>
        <v>5141.201280369989</v>
      </c>
      <c r="F18" s="30">
        <f>(3*(F$17/1000)^1.12)*(2080/12)*0.75</f>
        <v>5141.201280369989</v>
      </c>
      <c r="G18" s="30">
        <f>(3*(G$17/1000)^1.12)*(2080/12)*0.75</f>
        <v>5141.201280369989</v>
      </c>
    </row>
    <row r="19" spans="1:7" ht="12.75" customHeight="1">
      <c r="A19" s="13" t="s">
        <v>55</v>
      </c>
      <c r="B19" s="15">
        <f>(5.2*(B$17/1000)^0.91)*(2080/12)*0.75</f>
        <v>5494.734289269312</v>
      </c>
      <c r="C19" s="15"/>
      <c r="D19" s="15"/>
      <c r="E19" s="15">
        <f>(5.2*(E$17/1000)^0.91)*(2080/12)*0.75</f>
        <v>5494.734289269312</v>
      </c>
      <c r="F19" s="15">
        <f>(5.2*(F$17/1000)^0.91)*(2080/12)*0.75</f>
        <v>5494.734289269312</v>
      </c>
      <c r="G19" s="15">
        <f>(5.2*(G$17/1000)^0.91)*(2080/12)*0.75</f>
        <v>5494.734289269312</v>
      </c>
    </row>
    <row r="20" spans="1:7" ht="12.75" customHeight="1">
      <c r="A20" s="27" t="s">
        <v>57</v>
      </c>
      <c r="B20" s="30">
        <f>(5.5+0.73*(B$17/1000)^1.15)*(2080/12)*0.75</f>
        <v>2055.498129846994</v>
      </c>
      <c r="C20" s="30"/>
      <c r="D20" s="30"/>
      <c r="E20" s="30">
        <f>(5.5+0.73*(E$17/1000)^1.15)*(2080/12)*0.75</f>
        <v>2055.498129846994</v>
      </c>
      <c r="F20" s="30">
        <f>(5.5+0.73*(F$17/1000)^1.15)*(2080/12)*0.75</f>
        <v>2055.498129846994</v>
      </c>
      <c r="G20" s="30">
        <f>(5.5+0.73*(G$17/1000)^1.15)*(2080/12)*0.75</f>
        <v>2055.498129846994</v>
      </c>
    </row>
    <row r="21" spans="1:7" ht="12.75" customHeight="1">
      <c r="A21" s="13" t="s">
        <v>56</v>
      </c>
      <c r="B21" s="15">
        <f>(5.288*(B$17/1000)^1.047)*(2080/12)*0.75</f>
        <v>7660.106341722988</v>
      </c>
      <c r="C21" s="15"/>
      <c r="D21" s="15"/>
      <c r="E21" s="15">
        <f>(5.288*(E$17/1000)^1.047)*(2080/12)*0.75</f>
        <v>7660.106341722988</v>
      </c>
      <c r="F21" s="15">
        <f>(5.288*(F$17/1000)^1.047)*(2080/12)*0.75</f>
        <v>7660.106341722988</v>
      </c>
      <c r="G21" s="15">
        <f>(5.288*(G$17/1000)^1.047)*(2080/12)*0.75</f>
        <v>7660.106341722988</v>
      </c>
    </row>
    <row r="22" spans="1:7" ht="12.75" customHeight="1">
      <c r="A22" s="27" t="s">
        <v>69</v>
      </c>
      <c r="B22" s="30">
        <f>SUM(B18:B21)/4</f>
        <v>5087.885010302321</v>
      </c>
      <c r="C22" s="30">
        <f>C17/25</f>
        <v>400</v>
      </c>
      <c r="D22" s="28">
        <f>D17/5.9347</f>
        <v>1685.0051392656746</v>
      </c>
      <c r="E22" s="30">
        <f>SUM(E18:E21)/4*0.5</f>
        <v>2543.9425051511603</v>
      </c>
      <c r="F22" s="30">
        <f>SUM(F18:F21)/4*0.87</f>
        <v>4426.459958963019</v>
      </c>
      <c r="G22" s="30">
        <f>SUM(G18:G21)/4*0.5</f>
        <v>2543.9425051511603</v>
      </c>
    </row>
    <row r="23" spans="1:7" ht="12.75" customHeight="1">
      <c r="A23" s="13" t="s">
        <v>43</v>
      </c>
      <c r="B23" s="11">
        <v>120</v>
      </c>
      <c r="C23" s="11"/>
      <c r="D23" s="11"/>
      <c r="E23" s="11">
        <v>120</v>
      </c>
      <c r="F23" s="11"/>
      <c r="G23" s="11">
        <v>120</v>
      </c>
    </row>
    <row r="24" spans="1:7" ht="12.75" customHeight="1">
      <c r="A24" s="27" t="s">
        <v>44</v>
      </c>
      <c r="B24" s="31">
        <v>0.1</v>
      </c>
      <c r="C24" s="28"/>
      <c r="D24" s="28"/>
      <c r="E24" s="31">
        <v>0.1</v>
      </c>
      <c r="F24" s="31">
        <v>0.1</v>
      </c>
      <c r="G24" s="31">
        <v>0.1</v>
      </c>
    </row>
    <row r="25" spans="1:7" ht="12.75" customHeight="1">
      <c r="A25" s="13" t="s">
        <v>45</v>
      </c>
      <c r="B25" s="11">
        <f>B17*B24</f>
        <v>1000</v>
      </c>
      <c r="C25" s="11"/>
      <c r="D25" s="11"/>
      <c r="E25" s="11">
        <f>E17*E24</f>
        <v>1000</v>
      </c>
      <c r="F25" s="11">
        <f>F17*F24</f>
        <v>1000</v>
      </c>
      <c r="G25" s="11">
        <f>G17*G24</f>
        <v>1000</v>
      </c>
    </row>
    <row r="26" spans="1:7" ht="12.75" customHeight="1">
      <c r="A26" s="27" t="s">
        <v>46</v>
      </c>
      <c r="B26" s="32">
        <f>B17/(B23*2)*(B5*4+1)</f>
        <v>708.3333333333333</v>
      </c>
      <c r="C26" s="28"/>
      <c r="D26" s="28"/>
      <c r="E26" s="32">
        <f>E17/(E23*2)*(E5*4+1)</f>
        <v>708.3333333333333</v>
      </c>
      <c r="F26" s="28"/>
      <c r="G26" s="32">
        <f>G17/(G23*2)*(G5*4+1)</f>
        <v>708.3333333333333</v>
      </c>
    </row>
    <row r="27" spans="1:7" ht="12.75" customHeight="1">
      <c r="A27" s="13" t="s">
        <v>53</v>
      </c>
      <c r="B27" s="11">
        <v>1</v>
      </c>
      <c r="C27" s="11"/>
      <c r="D27" s="11"/>
      <c r="E27" s="11">
        <v>1</v>
      </c>
      <c r="F27" s="11"/>
      <c r="G27" s="11">
        <v>1</v>
      </c>
    </row>
    <row r="28" spans="1:7" ht="12.75" customHeight="1">
      <c r="A28" s="27" t="s">
        <v>47</v>
      </c>
      <c r="B28" s="32">
        <f>B26*B27</f>
        <v>708.3333333333333</v>
      </c>
      <c r="C28" s="28"/>
      <c r="D28" s="28"/>
      <c r="E28" s="32">
        <f>E26*E27</f>
        <v>708.3333333333333</v>
      </c>
      <c r="F28" s="28"/>
      <c r="G28" s="32">
        <f>G26*G27</f>
        <v>708.3333333333333</v>
      </c>
    </row>
    <row r="29" spans="1:7" ht="12.75" customHeight="1">
      <c r="A29" s="13" t="s">
        <v>48</v>
      </c>
      <c r="B29" s="11">
        <f>B25-B28</f>
        <v>291.66666666666674</v>
      </c>
      <c r="C29" s="11"/>
      <c r="D29" s="11"/>
      <c r="E29" s="11">
        <f>E25-E28</f>
        <v>291.66666666666674</v>
      </c>
      <c r="F29" s="11">
        <f>F25-F28</f>
        <v>1000</v>
      </c>
      <c r="G29" s="11">
        <f>G25-G28</f>
        <v>291.66666666666674</v>
      </c>
    </row>
    <row r="30" spans="1:7" ht="12.75" customHeight="1">
      <c r="A30" s="27" t="s">
        <v>49</v>
      </c>
      <c r="B30" s="31">
        <f>2/3</f>
        <v>0.6666666666666666</v>
      </c>
      <c r="C30" s="28"/>
      <c r="D30" s="28"/>
      <c r="E30" s="31">
        <f>2/3</f>
        <v>0.6666666666666666</v>
      </c>
      <c r="F30" s="31">
        <f>2/3</f>
        <v>0.6666666666666666</v>
      </c>
      <c r="G30" s="31">
        <f>2/3</f>
        <v>0.6666666666666666</v>
      </c>
    </row>
    <row r="31" spans="1:7" ht="12.75" customHeight="1">
      <c r="A31" s="13" t="s">
        <v>50</v>
      </c>
      <c r="B31" s="11">
        <f>B29*B30</f>
        <v>194.44444444444449</v>
      </c>
      <c r="C31" s="11"/>
      <c r="D31" s="11"/>
      <c r="E31" s="11">
        <f>E29*E30</f>
        <v>194.44444444444449</v>
      </c>
      <c r="F31" s="11">
        <f>F29*F30</f>
        <v>666.6666666666666</v>
      </c>
      <c r="G31" s="11">
        <f>G29*G30</f>
        <v>194.44444444444449</v>
      </c>
    </row>
    <row r="32" spans="1:7" ht="12.75" customHeight="1">
      <c r="A32" s="27" t="s">
        <v>52</v>
      </c>
      <c r="B32" s="32">
        <v>10</v>
      </c>
      <c r="C32" s="28"/>
      <c r="D32" s="28"/>
      <c r="E32" s="32">
        <v>10</v>
      </c>
      <c r="F32" s="32">
        <v>10</v>
      </c>
      <c r="G32" s="32">
        <v>10</v>
      </c>
    </row>
    <row r="33" spans="1:7" ht="12.75" customHeight="1">
      <c r="A33" s="13" t="s">
        <v>51</v>
      </c>
      <c r="B33" s="11">
        <f>B31*B32</f>
        <v>1944.4444444444448</v>
      </c>
      <c r="C33" s="11"/>
      <c r="D33" s="11"/>
      <c r="E33" s="11">
        <f>E31*E32</f>
        <v>1944.4444444444448</v>
      </c>
      <c r="F33" s="11">
        <f>F31*F32</f>
        <v>6666.666666666666</v>
      </c>
      <c r="G33" s="11">
        <f>G31*G32</f>
        <v>1944.4444444444448</v>
      </c>
    </row>
    <row r="34" spans="1:7" ht="12.75" customHeight="1">
      <c r="A34" s="27" t="s">
        <v>67</v>
      </c>
      <c r="B34" s="28">
        <f>B17*(10+B22/10000)-B26*99-B33*9</f>
        <v>17462.885010302325</v>
      </c>
      <c r="C34" s="28">
        <f>C22</f>
        <v>400</v>
      </c>
      <c r="D34" s="28">
        <f>D22</f>
        <v>1685.0051392656746</v>
      </c>
      <c r="E34" s="28">
        <f>E17*(10+E22/10000)-E26*99-E33*9</f>
        <v>14918.942505151175</v>
      </c>
      <c r="F34" s="28">
        <f>(F17*(10+F22/10000)-F33*9)*0.8875</f>
        <v>39428.483213579675</v>
      </c>
      <c r="G34" s="28">
        <f>G17*(10+G22/10000)-G26*99-G33*9</f>
        <v>14918.942505151175</v>
      </c>
    </row>
    <row r="35" spans="1:7" ht="12.75" customHeight="1">
      <c r="A35" s="13" t="s">
        <v>68</v>
      </c>
      <c r="B35" s="7">
        <f aca="true" t="shared" si="0" ref="B35:G35">B17*10.51-6666.67*9</f>
        <v>45099.97</v>
      </c>
      <c r="C35" s="7">
        <f t="shared" si="0"/>
        <v>45099.97</v>
      </c>
      <c r="D35" s="7">
        <f t="shared" si="0"/>
        <v>45099.97</v>
      </c>
      <c r="E35" s="7">
        <f t="shared" si="0"/>
        <v>45099.97</v>
      </c>
      <c r="F35" s="7">
        <f t="shared" si="0"/>
        <v>45099.97</v>
      </c>
      <c r="G35" s="7">
        <f t="shared" si="0"/>
        <v>45099.97</v>
      </c>
    </row>
    <row r="36" spans="1:9" ht="12.75" customHeight="1">
      <c r="A36" s="57" t="s">
        <v>246</v>
      </c>
      <c r="B36" s="58"/>
      <c r="C36" s="58"/>
      <c r="D36" s="58"/>
      <c r="E36" s="58"/>
      <c r="F36" s="58"/>
      <c r="G36" s="58"/>
      <c r="H36" s="43"/>
      <c r="I36" s="43"/>
    </row>
    <row r="37" spans="1:9" ht="12.75" customHeight="1">
      <c r="A37" s="59" t="s">
        <v>247</v>
      </c>
      <c r="B37" s="60"/>
      <c r="C37" s="60"/>
      <c r="D37" s="60"/>
      <c r="E37" s="60"/>
      <c r="F37" s="60"/>
      <c r="G37" s="60"/>
      <c r="H37" s="43"/>
      <c r="I37" s="43"/>
    </row>
    <row r="38" ht="12.75" customHeight="1">
      <c r="F38" s="16"/>
    </row>
    <row r="40" spans="1:7" ht="12.75" customHeight="1">
      <c r="A40" s="51" t="s">
        <v>80</v>
      </c>
      <c r="B40" s="52"/>
      <c r="C40" s="52"/>
      <c r="D40" s="52"/>
      <c r="E40" s="52"/>
      <c r="F40" s="52"/>
      <c r="G40" s="53"/>
    </row>
    <row r="41" spans="1:7" ht="12.75" customHeight="1">
      <c r="A41" s="54"/>
      <c r="B41" s="55"/>
      <c r="C41" s="55"/>
      <c r="D41" s="55"/>
      <c r="E41" s="55"/>
      <c r="F41" s="55"/>
      <c r="G41" s="56"/>
    </row>
    <row r="42" spans="1:7" ht="12.75" customHeight="1">
      <c r="A42" s="49" t="s">
        <v>71</v>
      </c>
      <c r="B42" s="46" t="s">
        <v>95</v>
      </c>
      <c r="C42" s="47"/>
      <c r="D42" s="47"/>
      <c r="E42" s="47"/>
      <c r="F42" s="47"/>
      <c r="G42" s="48"/>
    </row>
    <row r="43" spans="1:7" s="2" customFormat="1" ht="12.75" customHeight="1">
      <c r="A43" s="50"/>
      <c r="B43" s="5" t="s">
        <v>7</v>
      </c>
      <c r="C43" s="5" t="s">
        <v>1</v>
      </c>
      <c r="D43" s="5" t="s">
        <v>2</v>
      </c>
      <c r="E43" s="5" t="s">
        <v>3</v>
      </c>
      <c r="F43" s="5" t="s">
        <v>0</v>
      </c>
      <c r="G43" s="5" t="s">
        <v>4</v>
      </c>
    </row>
    <row r="44" spans="1:7" ht="12.75" customHeight="1">
      <c r="A44" s="13" t="s">
        <v>10</v>
      </c>
      <c r="B44" s="10"/>
      <c r="C44" s="10"/>
      <c r="D44" s="10"/>
      <c r="E44" s="10">
        <f>E6*E14</f>
        <v>56100</v>
      </c>
      <c r="F44" s="10">
        <f>F6*F14</f>
        <v>54600</v>
      </c>
      <c r="G44" s="10">
        <f>G6*G14/2</f>
        <v>541300</v>
      </c>
    </row>
    <row r="45" spans="1:7" ht="12.75" customHeight="1">
      <c r="A45" s="6" t="s">
        <v>11</v>
      </c>
      <c r="B45" s="9"/>
      <c r="C45" s="9"/>
      <c r="D45" s="9"/>
      <c r="E45" s="9">
        <f>E7*E14</f>
        <v>117600</v>
      </c>
      <c r="F45" s="9">
        <f>F7*F14</f>
        <v>56000</v>
      </c>
      <c r="G45" s="9">
        <f>G7*G14/2</f>
        <v>400400</v>
      </c>
    </row>
    <row r="46" spans="1:7" ht="12.75" customHeight="1">
      <c r="A46" s="13" t="s">
        <v>12</v>
      </c>
      <c r="B46" s="10"/>
      <c r="C46" s="10"/>
      <c r="D46" s="10"/>
      <c r="E46" s="10">
        <f>E5*SUM(E8:E10)*E14</f>
        <v>36800</v>
      </c>
      <c r="F46" s="10">
        <f>F5*SUM(F8:F10)*F14</f>
        <v>26400</v>
      </c>
      <c r="G46" s="10">
        <f>G5*SUM(G8:G10)*G14</f>
        <v>48000</v>
      </c>
    </row>
    <row r="47" spans="1:7" ht="12.75" customHeight="1">
      <c r="A47" s="6" t="s">
        <v>66</v>
      </c>
      <c r="B47" s="9"/>
      <c r="C47" s="9"/>
      <c r="D47" s="9"/>
      <c r="E47" s="9">
        <f>E11*E14+E12</f>
        <v>30100</v>
      </c>
      <c r="F47" s="9">
        <f>F11*F14+F12</f>
        <v>36000</v>
      </c>
      <c r="G47" s="9">
        <f>G11*G14+G12</f>
        <v>47700</v>
      </c>
    </row>
    <row r="48" spans="1:7" ht="12.75" customHeight="1">
      <c r="A48" s="13" t="s">
        <v>5</v>
      </c>
      <c r="B48" s="14">
        <f>B5*(B13/B14+B16)*B14</f>
        <v>11240</v>
      </c>
      <c r="C48" s="14">
        <f>C5*((C13+C15)/C14+C16)*C14</f>
        <v>105600</v>
      </c>
      <c r="D48" s="14">
        <f>D5*((D13+D15)/D14+D16)*D14+C48</f>
        <v>148400</v>
      </c>
      <c r="E48" s="14"/>
      <c r="F48" s="14"/>
      <c r="G48" s="14"/>
    </row>
    <row r="49" spans="1:7" ht="12.75" customHeight="1">
      <c r="A49" s="6" t="s">
        <v>6</v>
      </c>
      <c r="B49" s="9">
        <f aca="true" t="shared" si="1" ref="B49:G49">B22*B14</f>
        <v>508788.50103023206</v>
      </c>
      <c r="C49" s="9">
        <f>C22*C14</f>
        <v>40000</v>
      </c>
      <c r="D49" s="9">
        <f>D22*D14</f>
        <v>168500.51392656745</v>
      </c>
      <c r="E49" s="9">
        <f t="shared" si="1"/>
        <v>254394.25051511603</v>
      </c>
      <c r="F49" s="9">
        <f t="shared" si="1"/>
        <v>442645.9958963019</v>
      </c>
      <c r="G49" s="9">
        <f t="shared" si="1"/>
        <v>254394.25051511603</v>
      </c>
    </row>
    <row r="50" spans="1:7" ht="12.75" customHeight="1">
      <c r="A50" s="13" t="s">
        <v>7</v>
      </c>
      <c r="B50" s="14">
        <f>B26*B14</f>
        <v>70833.33333333333</v>
      </c>
      <c r="C50" s="14"/>
      <c r="D50" s="14"/>
      <c r="E50" s="14">
        <f>E26*E14</f>
        <v>70833.33333333333</v>
      </c>
      <c r="F50" s="14"/>
      <c r="G50" s="14">
        <f>G26*G14</f>
        <v>70833.33333333333</v>
      </c>
    </row>
    <row r="51" spans="1:7" ht="12.75" customHeight="1">
      <c r="A51" s="6" t="s">
        <v>8</v>
      </c>
      <c r="B51" s="9">
        <f>B33*B14</f>
        <v>194444.44444444447</v>
      </c>
      <c r="C51" s="9"/>
      <c r="D51" s="9"/>
      <c r="E51" s="9">
        <f>E33*E14</f>
        <v>194444.44444444447</v>
      </c>
      <c r="F51" s="9">
        <f>F33*F14</f>
        <v>666666.6666666666</v>
      </c>
      <c r="G51" s="9">
        <f>G33*G14</f>
        <v>194444.44444444447</v>
      </c>
    </row>
    <row r="52" spans="1:7" ht="12.75" customHeight="1">
      <c r="A52" s="13" t="s">
        <v>9</v>
      </c>
      <c r="B52" s="14">
        <f>B34*B14-SUM(B49:B51)</f>
        <v>972222.2222222226</v>
      </c>
      <c r="C52" s="14"/>
      <c r="D52" s="14"/>
      <c r="E52" s="14">
        <f>E34*E14-SUM(E49:E51)</f>
        <v>972222.2222222238</v>
      </c>
      <c r="F52" s="14">
        <f>F34*F14-SUM(F49:F51)</f>
        <v>2833535.658794999</v>
      </c>
      <c r="G52" s="14">
        <f>G34*G14-SUM(G49:G51)</f>
        <v>972222.2222222238</v>
      </c>
    </row>
    <row r="53" spans="1:7" ht="12.75" customHeight="1">
      <c r="A53" s="5" t="s">
        <v>15</v>
      </c>
      <c r="B53" s="12">
        <f aca="true" t="shared" si="2" ref="B53:G53">SUM(B44:B52)</f>
        <v>1757528.5010302325</v>
      </c>
      <c r="C53" s="12">
        <f t="shared" si="2"/>
        <v>145600</v>
      </c>
      <c r="D53" s="12">
        <f t="shared" si="2"/>
        <v>316900.51392656745</v>
      </c>
      <c r="E53" s="12">
        <f t="shared" si="2"/>
        <v>1732494.2505151178</v>
      </c>
      <c r="F53" s="12">
        <f t="shared" si="2"/>
        <v>4115848.321357968</v>
      </c>
      <c r="G53" s="12">
        <f t="shared" si="2"/>
        <v>2529294.2505151173</v>
      </c>
    </row>
    <row r="54" spans="1:7" ht="12.75" customHeight="1">
      <c r="A54" s="57" t="s">
        <v>246</v>
      </c>
      <c r="B54" s="58"/>
      <c r="C54" s="58"/>
      <c r="D54" s="58"/>
      <c r="E54" s="58"/>
      <c r="F54" s="58"/>
      <c r="G54" s="58"/>
    </row>
    <row r="55" spans="1:7" ht="12.75" customHeight="1">
      <c r="A55" s="59" t="s">
        <v>247</v>
      </c>
      <c r="B55" s="60"/>
      <c r="C55" s="60"/>
      <c r="D55" s="60"/>
      <c r="E55" s="60"/>
      <c r="F55" s="60"/>
      <c r="G55" s="60"/>
    </row>
    <row r="58" spans="2:7" ht="12.75" customHeight="1">
      <c r="B58" s="51" t="s">
        <v>81</v>
      </c>
      <c r="C58" s="67"/>
      <c r="D58" s="67"/>
      <c r="E58" s="67"/>
      <c r="F58" s="67"/>
      <c r="G58" s="68"/>
    </row>
    <row r="59" spans="2:7" ht="12.75" customHeight="1">
      <c r="B59" s="69"/>
      <c r="C59" s="70"/>
      <c r="D59" s="70"/>
      <c r="E59" s="70"/>
      <c r="F59" s="70"/>
      <c r="G59" s="71"/>
    </row>
    <row r="73" spans="2:8" ht="12.75" customHeight="1">
      <c r="B73" s="57" t="s">
        <v>246</v>
      </c>
      <c r="C73" s="58"/>
      <c r="D73" s="58"/>
      <c r="E73" s="58"/>
      <c r="F73" s="58"/>
      <c r="G73" s="58"/>
      <c r="H73" s="43"/>
    </row>
    <row r="74" spans="2:8" ht="12.75" customHeight="1">
      <c r="B74" s="59" t="s">
        <v>248</v>
      </c>
      <c r="C74" s="60"/>
      <c r="D74" s="60"/>
      <c r="E74" s="60"/>
      <c r="F74" s="60"/>
      <c r="G74" s="60"/>
      <c r="H74" s="44"/>
    </row>
    <row r="77" spans="1:7" ht="12.75" customHeight="1">
      <c r="A77" s="51" t="s">
        <v>82</v>
      </c>
      <c r="B77" s="52"/>
      <c r="C77" s="52"/>
      <c r="D77" s="52"/>
      <c r="E77" s="52"/>
      <c r="F77" s="52"/>
      <c r="G77" s="53"/>
    </row>
    <row r="78" spans="1:7" ht="12.75" customHeight="1">
      <c r="A78" s="54"/>
      <c r="B78" s="55"/>
      <c r="C78" s="55"/>
      <c r="D78" s="55"/>
      <c r="E78" s="55"/>
      <c r="F78" s="55"/>
      <c r="G78" s="56"/>
    </row>
    <row r="79" spans="1:7" ht="12.75" customHeight="1">
      <c r="A79" s="49" t="s">
        <v>73</v>
      </c>
      <c r="B79" s="46" t="s">
        <v>95</v>
      </c>
      <c r="C79" s="47"/>
      <c r="D79" s="47"/>
      <c r="E79" s="47"/>
      <c r="F79" s="47"/>
      <c r="G79" s="48"/>
    </row>
    <row r="80" spans="1:7" s="2" customFormat="1" ht="12.75" customHeight="1">
      <c r="A80" s="50"/>
      <c r="B80" s="5" t="s">
        <v>7</v>
      </c>
      <c r="C80" s="5" t="s">
        <v>1</v>
      </c>
      <c r="D80" s="5" t="s">
        <v>2</v>
      </c>
      <c r="E80" s="5" t="s">
        <v>3</v>
      </c>
      <c r="F80" s="5" t="s">
        <v>0</v>
      </c>
      <c r="G80" s="5" t="s">
        <v>4</v>
      </c>
    </row>
    <row r="81" spans="1:7" ht="12.75" customHeight="1">
      <c r="A81" s="4" t="s">
        <v>17</v>
      </c>
      <c r="B81" s="10">
        <f aca="true" t="shared" si="3" ref="B81:G81">B35*B14</f>
        <v>4509997</v>
      </c>
      <c r="C81" s="10">
        <f t="shared" si="3"/>
        <v>4509997</v>
      </c>
      <c r="D81" s="10">
        <f t="shared" si="3"/>
        <v>4509997</v>
      </c>
      <c r="E81" s="10">
        <f t="shared" si="3"/>
        <v>4509997</v>
      </c>
      <c r="F81" s="10">
        <f t="shared" si="3"/>
        <v>4509997</v>
      </c>
      <c r="G81" s="10">
        <f t="shared" si="3"/>
        <v>4509997</v>
      </c>
    </row>
    <row r="82" spans="1:7" ht="12.75" customHeight="1">
      <c r="A82" s="6" t="s">
        <v>18</v>
      </c>
      <c r="B82" s="9">
        <f aca="true" t="shared" si="4" ref="B82:G82">B34*B14</f>
        <v>1746288.5010302325</v>
      </c>
      <c r="C82" s="9">
        <f t="shared" si="4"/>
        <v>40000</v>
      </c>
      <c r="D82" s="9">
        <f t="shared" si="4"/>
        <v>168500.51392656745</v>
      </c>
      <c r="E82" s="9">
        <f t="shared" si="4"/>
        <v>1491894.2505151175</v>
      </c>
      <c r="F82" s="9">
        <f t="shared" si="4"/>
        <v>3942848.3213579673</v>
      </c>
      <c r="G82" s="9">
        <f t="shared" si="4"/>
        <v>1491894.2505151175</v>
      </c>
    </row>
    <row r="83" spans="1:7" ht="12.75" customHeight="1">
      <c r="A83" s="5" t="s">
        <v>16</v>
      </c>
      <c r="B83" s="12">
        <f aca="true" t="shared" si="5" ref="B83:G83">B81-B82</f>
        <v>2763708.4989697672</v>
      </c>
      <c r="C83" s="12">
        <f t="shared" si="5"/>
        <v>4469997</v>
      </c>
      <c r="D83" s="12">
        <f t="shared" si="5"/>
        <v>4341496.4860734325</v>
      </c>
      <c r="E83" s="12">
        <f t="shared" si="5"/>
        <v>3018102.7494848827</v>
      </c>
      <c r="F83" s="12">
        <f t="shared" si="5"/>
        <v>567148.6786420327</v>
      </c>
      <c r="G83" s="12">
        <f t="shared" si="5"/>
        <v>3018102.7494848827</v>
      </c>
    </row>
    <row r="84" spans="1:7" ht="12.75" customHeight="1">
      <c r="A84" s="57" t="s">
        <v>246</v>
      </c>
      <c r="B84" s="58"/>
      <c r="C84" s="58"/>
      <c r="D84" s="58"/>
      <c r="E84" s="58"/>
      <c r="F84" s="58"/>
      <c r="G84" s="58"/>
    </row>
    <row r="85" spans="1:7" ht="12.75" customHeight="1">
      <c r="A85" s="59" t="s">
        <v>247</v>
      </c>
      <c r="B85" s="60"/>
      <c r="C85" s="60"/>
      <c r="D85" s="60"/>
      <c r="E85" s="60"/>
      <c r="F85" s="60"/>
      <c r="G85" s="60"/>
    </row>
    <row r="88" spans="2:7" ht="12.75" customHeight="1">
      <c r="B88" s="51" t="s">
        <v>83</v>
      </c>
      <c r="C88" s="67"/>
      <c r="D88" s="67"/>
      <c r="E88" s="67"/>
      <c r="F88" s="67"/>
      <c r="G88" s="68"/>
    </row>
    <row r="89" spans="2:7" ht="12.75" customHeight="1">
      <c r="B89" s="69"/>
      <c r="C89" s="70"/>
      <c r="D89" s="70"/>
      <c r="E89" s="70"/>
      <c r="F89" s="70"/>
      <c r="G89" s="71"/>
    </row>
    <row r="103" spans="2:7" ht="12.75" customHeight="1">
      <c r="B103" s="57" t="s">
        <v>246</v>
      </c>
      <c r="C103" s="58"/>
      <c r="D103" s="58"/>
      <c r="E103" s="58"/>
      <c r="F103" s="58"/>
      <c r="G103" s="58"/>
    </row>
    <row r="104" spans="2:7" ht="12.75" customHeight="1">
      <c r="B104" s="59" t="s">
        <v>248</v>
      </c>
      <c r="C104" s="60"/>
      <c r="D104" s="60"/>
      <c r="E104" s="60"/>
      <c r="F104" s="60"/>
      <c r="G104" s="60"/>
    </row>
    <row r="107" spans="1:7" ht="12.75" customHeight="1">
      <c r="A107" s="51" t="s">
        <v>84</v>
      </c>
      <c r="B107" s="52"/>
      <c r="C107" s="52"/>
      <c r="D107" s="52"/>
      <c r="E107" s="52"/>
      <c r="F107" s="52"/>
      <c r="G107" s="53"/>
    </row>
    <row r="108" spans="1:7" ht="12.75" customHeight="1">
      <c r="A108" s="54"/>
      <c r="B108" s="55"/>
      <c r="C108" s="55"/>
      <c r="D108" s="55"/>
      <c r="E108" s="55"/>
      <c r="F108" s="55"/>
      <c r="G108" s="56"/>
    </row>
    <row r="109" spans="1:7" ht="12.75" customHeight="1">
      <c r="A109" s="49" t="s">
        <v>74</v>
      </c>
      <c r="B109" s="46" t="s">
        <v>95</v>
      </c>
      <c r="C109" s="47"/>
      <c r="D109" s="47"/>
      <c r="E109" s="47"/>
      <c r="F109" s="47"/>
      <c r="G109" s="48"/>
    </row>
    <row r="110" spans="1:7" s="2" customFormat="1" ht="12.75" customHeight="1">
      <c r="A110" s="50"/>
      <c r="B110" s="5" t="s">
        <v>7</v>
      </c>
      <c r="C110" s="5" t="s">
        <v>1</v>
      </c>
      <c r="D110" s="5" t="s">
        <v>2</v>
      </c>
      <c r="E110" s="5" t="s">
        <v>3</v>
      </c>
      <c r="F110" s="5" t="s">
        <v>0</v>
      </c>
      <c r="G110" s="5" t="s">
        <v>4</v>
      </c>
    </row>
    <row r="111" spans="1:7" ht="12.75" customHeight="1">
      <c r="A111" s="4" t="s">
        <v>20</v>
      </c>
      <c r="B111" s="10">
        <f aca="true" t="shared" si="6" ref="B111:G111">B83</f>
        <v>2763708.4989697672</v>
      </c>
      <c r="C111" s="10">
        <f t="shared" si="6"/>
        <v>4469997</v>
      </c>
      <c r="D111" s="10">
        <f t="shared" si="6"/>
        <v>4341496.4860734325</v>
      </c>
      <c r="E111" s="10">
        <f t="shared" si="6"/>
        <v>3018102.7494848827</v>
      </c>
      <c r="F111" s="10">
        <f t="shared" si="6"/>
        <v>567148.6786420327</v>
      </c>
      <c r="G111" s="10">
        <f t="shared" si="6"/>
        <v>3018102.7494848827</v>
      </c>
    </row>
    <row r="112" spans="1:7" ht="12.75" customHeight="1">
      <c r="A112" s="6" t="s">
        <v>21</v>
      </c>
      <c r="B112" s="9">
        <f>SUM(B44:B48)+B50</f>
        <v>82073.33333333333</v>
      </c>
      <c r="C112" s="9">
        <f>SUM(C44:C48)+C50</f>
        <v>105600</v>
      </c>
      <c r="D112" s="9">
        <f>SUM(D44:D48)+D50</f>
        <v>148400</v>
      </c>
      <c r="E112" s="9">
        <f>SUM(E44:E47)+E50</f>
        <v>311433.3333333333</v>
      </c>
      <c r="F112" s="9">
        <f>SUM(F44:F47)+F50</f>
        <v>173000</v>
      </c>
      <c r="G112" s="9">
        <f>SUM(G44:G47)+G50</f>
        <v>1108233.3333333333</v>
      </c>
    </row>
    <row r="113" spans="1:7" ht="12.75" customHeight="1">
      <c r="A113" s="5" t="s">
        <v>19</v>
      </c>
      <c r="B113" s="17">
        <f aca="true" t="shared" si="7" ref="B113:G113">B111/B112</f>
        <v>33.67364753841809</v>
      </c>
      <c r="C113" s="17">
        <f t="shared" si="7"/>
        <v>42.329517045454544</v>
      </c>
      <c r="D113" s="17">
        <f t="shared" si="7"/>
        <v>29.25536715682906</v>
      </c>
      <c r="E113" s="17">
        <f t="shared" si="7"/>
        <v>9.691007437070159</v>
      </c>
      <c r="F113" s="17">
        <f t="shared" si="7"/>
        <v>3.27831606151464</v>
      </c>
      <c r="G113" s="17">
        <f t="shared" si="7"/>
        <v>2.7233459405223477</v>
      </c>
    </row>
    <row r="114" spans="1:7" ht="12.75" customHeight="1">
      <c r="A114" s="57" t="s">
        <v>246</v>
      </c>
      <c r="B114" s="58"/>
      <c r="C114" s="58"/>
      <c r="D114" s="58"/>
      <c r="E114" s="58"/>
      <c r="F114" s="58"/>
      <c r="G114" s="58"/>
    </row>
    <row r="115" spans="1:7" ht="12.75" customHeight="1">
      <c r="A115" s="59" t="s">
        <v>247</v>
      </c>
      <c r="B115" s="60"/>
      <c r="C115" s="60"/>
      <c r="D115" s="60"/>
      <c r="E115" s="60"/>
      <c r="F115" s="60"/>
      <c r="G115" s="60"/>
    </row>
    <row r="118" spans="2:7" ht="12.75" customHeight="1">
      <c r="B118" s="51" t="s">
        <v>85</v>
      </c>
      <c r="C118" s="67"/>
      <c r="D118" s="67"/>
      <c r="E118" s="67"/>
      <c r="F118" s="67"/>
      <c r="G118" s="68"/>
    </row>
    <row r="119" spans="2:7" ht="12.75" customHeight="1">
      <c r="B119" s="69"/>
      <c r="C119" s="70"/>
      <c r="D119" s="70"/>
      <c r="E119" s="70"/>
      <c r="F119" s="70"/>
      <c r="G119" s="71"/>
    </row>
    <row r="133" spans="2:7" ht="12.75" customHeight="1">
      <c r="B133" s="57" t="s">
        <v>246</v>
      </c>
      <c r="C133" s="58"/>
      <c r="D133" s="58"/>
      <c r="E133" s="58"/>
      <c r="F133" s="58"/>
      <c r="G133" s="58"/>
    </row>
    <row r="134" spans="2:7" ht="12.75" customHeight="1">
      <c r="B134" s="59" t="s">
        <v>248</v>
      </c>
      <c r="C134" s="60"/>
      <c r="D134" s="60"/>
      <c r="E134" s="60"/>
      <c r="F134" s="60"/>
      <c r="G134" s="60"/>
    </row>
    <row r="137" spans="1:7" ht="12.75" customHeight="1">
      <c r="A137" s="51" t="s">
        <v>86</v>
      </c>
      <c r="B137" s="52"/>
      <c r="C137" s="52"/>
      <c r="D137" s="52"/>
      <c r="E137" s="52"/>
      <c r="F137" s="52"/>
      <c r="G137" s="53"/>
    </row>
    <row r="138" spans="1:7" ht="12.75" customHeight="1">
      <c r="A138" s="54"/>
      <c r="B138" s="55"/>
      <c r="C138" s="55"/>
      <c r="D138" s="55"/>
      <c r="E138" s="55"/>
      <c r="F138" s="55"/>
      <c r="G138" s="56"/>
    </row>
    <row r="139" spans="1:7" ht="12.75" customHeight="1">
      <c r="A139" s="49" t="s">
        <v>75</v>
      </c>
      <c r="B139" s="46" t="s">
        <v>95</v>
      </c>
      <c r="C139" s="47"/>
      <c r="D139" s="47"/>
      <c r="E139" s="47"/>
      <c r="F139" s="47"/>
      <c r="G139" s="48"/>
    </row>
    <row r="140" spans="1:7" s="2" customFormat="1" ht="12.75" customHeight="1">
      <c r="A140" s="50"/>
      <c r="B140" s="5" t="s">
        <v>7</v>
      </c>
      <c r="C140" s="5" t="s">
        <v>1</v>
      </c>
      <c r="D140" s="5" t="s">
        <v>2</v>
      </c>
      <c r="E140" s="5" t="s">
        <v>3</v>
      </c>
      <c r="F140" s="5" t="s">
        <v>0</v>
      </c>
      <c r="G140" s="5" t="s">
        <v>4</v>
      </c>
    </row>
    <row r="141" spans="1:7" ht="12.75" customHeight="1">
      <c r="A141" s="4" t="s">
        <v>20</v>
      </c>
      <c r="B141" s="10">
        <f aca="true" t="shared" si="8" ref="B141:G143">B111</f>
        <v>2763708.4989697672</v>
      </c>
      <c r="C141" s="10">
        <f t="shared" si="8"/>
        <v>4469997</v>
      </c>
      <c r="D141" s="10">
        <f t="shared" si="8"/>
        <v>4341496.4860734325</v>
      </c>
      <c r="E141" s="10">
        <f t="shared" si="8"/>
        <v>3018102.7494848827</v>
      </c>
      <c r="F141" s="10">
        <f t="shared" si="8"/>
        <v>567148.6786420327</v>
      </c>
      <c r="G141" s="10">
        <f t="shared" si="8"/>
        <v>3018102.7494848827</v>
      </c>
    </row>
    <row r="142" spans="1:7" ht="12.75" customHeight="1">
      <c r="A142" s="6" t="s">
        <v>22</v>
      </c>
      <c r="B142" s="9">
        <f t="shared" si="8"/>
        <v>82073.33333333333</v>
      </c>
      <c r="C142" s="9">
        <f t="shared" si="8"/>
        <v>105600</v>
      </c>
      <c r="D142" s="9">
        <f t="shared" si="8"/>
        <v>148400</v>
      </c>
      <c r="E142" s="9">
        <f t="shared" si="8"/>
        <v>311433.3333333333</v>
      </c>
      <c r="F142" s="9">
        <f t="shared" si="8"/>
        <v>173000</v>
      </c>
      <c r="G142" s="9">
        <f t="shared" si="8"/>
        <v>1108233.3333333333</v>
      </c>
    </row>
    <row r="143" spans="1:7" ht="12.75" customHeight="1">
      <c r="A143" s="4" t="s">
        <v>19</v>
      </c>
      <c r="B143" s="18">
        <f t="shared" si="8"/>
        <v>33.67364753841809</v>
      </c>
      <c r="C143" s="18">
        <f t="shared" si="8"/>
        <v>42.329517045454544</v>
      </c>
      <c r="D143" s="18">
        <f t="shared" si="8"/>
        <v>29.25536715682906</v>
      </c>
      <c r="E143" s="18">
        <f t="shared" si="8"/>
        <v>9.691007437070159</v>
      </c>
      <c r="F143" s="18">
        <f t="shared" si="8"/>
        <v>3.27831606151464</v>
      </c>
      <c r="G143" s="18">
        <f t="shared" si="8"/>
        <v>2.7233459405223477</v>
      </c>
    </row>
    <row r="144" spans="1:7" ht="12.75" customHeight="1">
      <c r="A144" s="6" t="s">
        <v>23</v>
      </c>
      <c r="B144" s="9">
        <f aca="true" t="shared" si="9" ref="B144:G144">B141-B142</f>
        <v>2681635.1656364338</v>
      </c>
      <c r="C144" s="9">
        <f t="shared" si="9"/>
        <v>4364397</v>
      </c>
      <c r="D144" s="9">
        <f t="shared" si="9"/>
        <v>4193096.4860734325</v>
      </c>
      <c r="E144" s="9">
        <f t="shared" si="9"/>
        <v>2706669.416151549</v>
      </c>
      <c r="F144" s="9">
        <f t="shared" si="9"/>
        <v>394148.67864203267</v>
      </c>
      <c r="G144" s="9">
        <f t="shared" si="9"/>
        <v>1909869.4161515494</v>
      </c>
    </row>
    <row r="145" spans="1:7" ht="12.75" customHeight="1">
      <c r="A145" s="5" t="s">
        <v>27</v>
      </c>
      <c r="B145" s="20">
        <f aca="true" t="shared" si="10" ref="B145:G145">B144/B142*100</f>
        <v>3267.3647538418086</v>
      </c>
      <c r="C145" s="20">
        <f t="shared" si="10"/>
        <v>4132.951704545454</v>
      </c>
      <c r="D145" s="20">
        <f t="shared" si="10"/>
        <v>2825.536715682906</v>
      </c>
      <c r="E145" s="20">
        <f t="shared" si="10"/>
        <v>869.1007437070157</v>
      </c>
      <c r="F145" s="20">
        <f t="shared" si="10"/>
        <v>227.83160615146397</v>
      </c>
      <c r="G145" s="20">
        <f t="shared" si="10"/>
        <v>172.33459405223473</v>
      </c>
    </row>
    <row r="146" spans="1:7" ht="12.75" customHeight="1">
      <c r="A146" s="57" t="s">
        <v>246</v>
      </c>
      <c r="B146" s="58"/>
      <c r="C146" s="58"/>
      <c r="D146" s="58"/>
      <c r="E146" s="58"/>
      <c r="F146" s="58"/>
      <c r="G146" s="58"/>
    </row>
    <row r="147" spans="1:7" ht="12.75" customHeight="1">
      <c r="A147" s="59" t="s">
        <v>247</v>
      </c>
      <c r="B147" s="60"/>
      <c r="C147" s="60"/>
      <c r="D147" s="60"/>
      <c r="E147" s="60"/>
      <c r="F147" s="60"/>
      <c r="G147" s="60"/>
    </row>
    <row r="150" spans="2:7" ht="12.75" customHeight="1">
      <c r="B150" s="51" t="s">
        <v>87</v>
      </c>
      <c r="C150" s="67"/>
      <c r="D150" s="67"/>
      <c r="E150" s="67"/>
      <c r="F150" s="67"/>
      <c r="G150" s="68"/>
    </row>
    <row r="151" spans="2:7" ht="12.75" customHeight="1">
      <c r="B151" s="69"/>
      <c r="C151" s="70"/>
      <c r="D151" s="70"/>
      <c r="E151" s="70"/>
      <c r="F151" s="70"/>
      <c r="G151" s="71"/>
    </row>
    <row r="165" spans="2:7" ht="12.75" customHeight="1">
      <c r="B165" s="57" t="s">
        <v>246</v>
      </c>
      <c r="C165" s="58"/>
      <c r="D165" s="58"/>
      <c r="E165" s="58"/>
      <c r="F165" s="58"/>
      <c r="G165" s="58"/>
    </row>
    <row r="166" spans="2:7" ht="12.75" customHeight="1">
      <c r="B166" s="59" t="s">
        <v>248</v>
      </c>
      <c r="C166" s="60"/>
      <c r="D166" s="60"/>
      <c r="E166" s="60"/>
      <c r="F166" s="60"/>
      <c r="G166" s="60"/>
    </row>
    <row r="169" spans="1:7" ht="12.75" customHeight="1">
      <c r="A169" s="51" t="s">
        <v>88</v>
      </c>
      <c r="B169" s="52"/>
      <c r="C169" s="52"/>
      <c r="D169" s="52"/>
      <c r="E169" s="52"/>
      <c r="F169" s="52"/>
      <c r="G169" s="53"/>
    </row>
    <row r="170" spans="1:7" ht="12.75" customHeight="1">
      <c r="A170" s="54"/>
      <c r="B170" s="55"/>
      <c r="C170" s="55"/>
      <c r="D170" s="55"/>
      <c r="E170" s="55"/>
      <c r="F170" s="55"/>
      <c r="G170" s="56"/>
    </row>
    <row r="171" spans="1:7" ht="12.75" customHeight="1">
      <c r="A171" s="49" t="s">
        <v>76</v>
      </c>
      <c r="B171" s="46" t="s">
        <v>95</v>
      </c>
      <c r="C171" s="47"/>
      <c r="D171" s="47"/>
      <c r="E171" s="47"/>
      <c r="F171" s="47"/>
      <c r="G171" s="48"/>
    </row>
    <row r="172" spans="1:7" s="2" customFormat="1" ht="12.75" customHeight="1">
      <c r="A172" s="50"/>
      <c r="B172" s="5" t="s">
        <v>7</v>
      </c>
      <c r="C172" s="5" t="s">
        <v>1</v>
      </c>
      <c r="D172" s="5" t="s">
        <v>2</v>
      </c>
      <c r="E172" s="5" t="s">
        <v>3</v>
      </c>
      <c r="F172" s="5" t="s">
        <v>0</v>
      </c>
      <c r="G172" s="5" t="s">
        <v>4</v>
      </c>
    </row>
    <row r="173" spans="1:7" ht="12.75" customHeight="1">
      <c r="A173" s="4" t="s">
        <v>20</v>
      </c>
      <c r="B173" s="10">
        <f aca="true" t="shared" si="11" ref="B173:G175">B111</f>
        <v>2763708.4989697672</v>
      </c>
      <c r="C173" s="10">
        <f t="shared" si="11"/>
        <v>4469997</v>
      </c>
      <c r="D173" s="10">
        <f t="shared" si="11"/>
        <v>4341496.4860734325</v>
      </c>
      <c r="E173" s="10">
        <f t="shared" si="11"/>
        <v>3018102.7494848827</v>
      </c>
      <c r="F173" s="10">
        <f t="shared" si="11"/>
        <v>567148.6786420327</v>
      </c>
      <c r="G173" s="10">
        <f t="shared" si="11"/>
        <v>3018102.7494848827</v>
      </c>
    </row>
    <row r="174" spans="1:7" ht="12.75" customHeight="1">
      <c r="A174" s="6" t="s">
        <v>22</v>
      </c>
      <c r="B174" s="9">
        <f t="shared" si="11"/>
        <v>82073.33333333333</v>
      </c>
      <c r="C174" s="9">
        <f t="shared" si="11"/>
        <v>105600</v>
      </c>
      <c r="D174" s="9">
        <f t="shared" si="11"/>
        <v>148400</v>
      </c>
      <c r="E174" s="9">
        <f t="shared" si="11"/>
        <v>311433.3333333333</v>
      </c>
      <c r="F174" s="9">
        <f t="shared" si="11"/>
        <v>173000</v>
      </c>
      <c r="G174" s="9">
        <f t="shared" si="11"/>
        <v>1108233.3333333333</v>
      </c>
    </row>
    <row r="175" spans="1:7" ht="12.75" customHeight="1">
      <c r="A175" s="4" t="s">
        <v>19</v>
      </c>
      <c r="B175" s="18">
        <f t="shared" si="11"/>
        <v>33.67364753841809</v>
      </c>
      <c r="C175" s="18">
        <f t="shared" si="11"/>
        <v>42.329517045454544</v>
      </c>
      <c r="D175" s="18">
        <f t="shared" si="11"/>
        <v>29.25536715682906</v>
      </c>
      <c r="E175" s="18">
        <f t="shared" si="11"/>
        <v>9.691007437070159</v>
      </c>
      <c r="F175" s="18">
        <f t="shared" si="11"/>
        <v>3.27831606151464</v>
      </c>
      <c r="G175" s="18">
        <f t="shared" si="11"/>
        <v>2.7233459405223477</v>
      </c>
    </row>
    <row r="176" spans="1:7" ht="12.75" customHeight="1">
      <c r="A176" s="6" t="s">
        <v>23</v>
      </c>
      <c r="B176" s="9">
        <f aca="true" t="shared" si="12" ref="B176:G177">B144</f>
        <v>2681635.1656364338</v>
      </c>
      <c r="C176" s="9">
        <f t="shared" si="12"/>
        <v>4364397</v>
      </c>
      <c r="D176" s="9">
        <f t="shared" si="12"/>
        <v>4193096.4860734325</v>
      </c>
      <c r="E176" s="9">
        <f t="shared" si="12"/>
        <v>2706669.416151549</v>
      </c>
      <c r="F176" s="9">
        <f t="shared" si="12"/>
        <v>394148.67864203267</v>
      </c>
      <c r="G176" s="9">
        <f t="shared" si="12"/>
        <v>1909869.4161515494</v>
      </c>
    </row>
    <row r="177" spans="1:7" ht="12.75" customHeight="1">
      <c r="A177" s="4" t="s">
        <v>27</v>
      </c>
      <c r="B177" s="19">
        <f t="shared" si="12"/>
        <v>3267.3647538418086</v>
      </c>
      <c r="C177" s="19">
        <f t="shared" si="12"/>
        <v>4132.951704545454</v>
      </c>
      <c r="D177" s="19">
        <f t="shared" si="12"/>
        <v>2825.536715682906</v>
      </c>
      <c r="E177" s="19">
        <f t="shared" si="12"/>
        <v>869.1007437070157</v>
      </c>
      <c r="F177" s="19">
        <f t="shared" si="12"/>
        <v>227.83160615146397</v>
      </c>
      <c r="G177" s="19">
        <f t="shared" si="12"/>
        <v>172.33459405223473</v>
      </c>
    </row>
    <row r="178" spans="1:7" ht="12.75" customHeight="1">
      <c r="A178" s="6" t="s">
        <v>24</v>
      </c>
      <c r="B178" s="9">
        <f aca="true" t="shared" si="13" ref="B178:G178">B173/(1+0.05)^5</f>
        <v>2165437.925434081</v>
      </c>
      <c r="C178" s="9">
        <f t="shared" si="13"/>
        <v>3502359.6135355122</v>
      </c>
      <c r="D178" s="9">
        <f t="shared" si="13"/>
        <v>3401676.0984694017</v>
      </c>
      <c r="E178" s="9">
        <f t="shared" si="13"/>
        <v>2364762.477311806</v>
      </c>
      <c r="F178" s="9">
        <f t="shared" si="13"/>
        <v>444375.8299940438</v>
      </c>
      <c r="G178" s="9">
        <f t="shared" si="13"/>
        <v>2364762.477311806</v>
      </c>
    </row>
    <row r="179" spans="1:7" ht="12.75" customHeight="1">
      <c r="A179" s="4" t="s">
        <v>25</v>
      </c>
      <c r="B179" s="18">
        <f aca="true" t="shared" si="14" ref="B179:G179">B178/B174</f>
        <v>26.38418396678679</v>
      </c>
      <c r="C179" s="18">
        <f t="shared" si="14"/>
        <v>33.16628421908629</v>
      </c>
      <c r="D179" s="18">
        <f t="shared" si="14"/>
        <v>22.922345677017532</v>
      </c>
      <c r="E179" s="18">
        <f t="shared" si="14"/>
        <v>7.593157906384906</v>
      </c>
      <c r="F179" s="18">
        <f t="shared" si="14"/>
        <v>2.5686464161505422</v>
      </c>
      <c r="G179" s="18">
        <f t="shared" si="14"/>
        <v>2.1338128047449145</v>
      </c>
    </row>
    <row r="180" spans="1:7" ht="12.75" customHeight="1">
      <c r="A180" s="6" t="s">
        <v>26</v>
      </c>
      <c r="B180" s="9">
        <f aca="true" t="shared" si="15" ref="B180:G180">B178-B174</f>
        <v>2083364.5921007476</v>
      </c>
      <c r="C180" s="9">
        <f t="shared" si="15"/>
        <v>3396759.6135355122</v>
      </c>
      <c r="D180" s="9">
        <f t="shared" si="15"/>
        <v>3253276.0984694017</v>
      </c>
      <c r="E180" s="9">
        <f t="shared" si="15"/>
        <v>2053329.1439784726</v>
      </c>
      <c r="F180" s="9">
        <f t="shared" si="15"/>
        <v>271375.8299940438</v>
      </c>
      <c r="G180" s="9">
        <f t="shared" si="15"/>
        <v>1256529.1439784726</v>
      </c>
    </row>
    <row r="181" spans="1:7" ht="12.75" customHeight="1">
      <c r="A181" s="5" t="s">
        <v>79</v>
      </c>
      <c r="B181" s="20">
        <f aca="true" t="shared" si="16" ref="B181:G181">B180/B174*100</f>
        <v>2538.418396678679</v>
      </c>
      <c r="C181" s="20">
        <f t="shared" si="16"/>
        <v>3216.628421908629</v>
      </c>
      <c r="D181" s="20">
        <f t="shared" si="16"/>
        <v>2192.2345677017533</v>
      </c>
      <c r="E181" s="20">
        <f t="shared" si="16"/>
        <v>659.3157906384906</v>
      </c>
      <c r="F181" s="20">
        <f t="shared" si="16"/>
        <v>156.8646416150542</v>
      </c>
      <c r="G181" s="20">
        <f t="shared" si="16"/>
        <v>113.38128047449148</v>
      </c>
    </row>
    <row r="182" spans="1:7" ht="12.75" customHeight="1">
      <c r="A182" s="57" t="s">
        <v>246</v>
      </c>
      <c r="B182" s="58"/>
      <c r="C182" s="58"/>
      <c r="D182" s="58"/>
      <c r="E182" s="58"/>
      <c r="F182" s="58"/>
      <c r="G182" s="58"/>
    </row>
    <row r="183" spans="1:7" ht="12.75" customHeight="1">
      <c r="A183" s="59" t="s">
        <v>247</v>
      </c>
      <c r="B183" s="60"/>
      <c r="C183" s="60"/>
      <c r="D183" s="60"/>
      <c r="E183" s="60"/>
      <c r="F183" s="60"/>
      <c r="G183" s="60"/>
    </row>
    <row r="186" spans="2:7" ht="12.75" customHeight="1">
      <c r="B186" s="51" t="s">
        <v>89</v>
      </c>
      <c r="C186" s="67"/>
      <c r="D186" s="67"/>
      <c r="E186" s="67"/>
      <c r="F186" s="67"/>
      <c r="G186" s="68"/>
    </row>
    <row r="187" spans="2:7" ht="12.75" customHeight="1">
      <c r="B187" s="69"/>
      <c r="C187" s="70"/>
      <c r="D187" s="70"/>
      <c r="E187" s="70"/>
      <c r="F187" s="70"/>
      <c r="G187" s="71"/>
    </row>
    <row r="201" spans="2:7" ht="12.75" customHeight="1">
      <c r="B201" s="57" t="s">
        <v>246</v>
      </c>
      <c r="C201" s="58"/>
      <c r="D201" s="58"/>
      <c r="E201" s="58"/>
      <c r="F201" s="58"/>
      <c r="G201" s="58"/>
    </row>
    <row r="202" spans="2:7" ht="12.75" customHeight="1">
      <c r="B202" s="59" t="s">
        <v>248</v>
      </c>
      <c r="C202" s="60"/>
      <c r="D202" s="60"/>
      <c r="E202" s="60"/>
      <c r="F202" s="60"/>
      <c r="G202" s="60"/>
    </row>
    <row r="205" spans="1:7" ht="12.75" customHeight="1">
      <c r="A205" s="51" t="s">
        <v>90</v>
      </c>
      <c r="B205" s="52"/>
      <c r="C205" s="52"/>
      <c r="D205" s="52"/>
      <c r="E205" s="52"/>
      <c r="F205" s="52"/>
      <c r="G205" s="53"/>
    </row>
    <row r="206" spans="1:7" ht="12.75" customHeight="1">
      <c r="A206" s="54"/>
      <c r="B206" s="55"/>
      <c r="C206" s="55"/>
      <c r="D206" s="55"/>
      <c r="E206" s="55"/>
      <c r="F206" s="55"/>
      <c r="G206" s="56"/>
    </row>
    <row r="207" spans="1:7" ht="12.75" customHeight="1">
      <c r="A207" s="49" t="s">
        <v>77</v>
      </c>
      <c r="B207" s="46" t="s">
        <v>95</v>
      </c>
      <c r="C207" s="47"/>
      <c r="D207" s="47"/>
      <c r="E207" s="47"/>
      <c r="F207" s="47"/>
      <c r="G207" s="48"/>
    </row>
    <row r="208" spans="1:7" s="2" customFormat="1" ht="12.75" customHeight="1">
      <c r="A208" s="50"/>
      <c r="B208" s="5" t="s">
        <v>7</v>
      </c>
      <c r="C208" s="5" t="s">
        <v>1</v>
      </c>
      <c r="D208" s="5" t="s">
        <v>2</v>
      </c>
      <c r="E208" s="5" t="s">
        <v>3</v>
      </c>
      <c r="F208" s="5" t="s">
        <v>0</v>
      </c>
      <c r="G208" s="5" t="s">
        <v>4</v>
      </c>
    </row>
    <row r="209" spans="1:7" ht="12.75" customHeight="1">
      <c r="A209" s="4" t="s">
        <v>29</v>
      </c>
      <c r="B209" s="7">
        <f aca="true" t="shared" si="17" ref="B209:G209">B17</f>
        <v>10000</v>
      </c>
      <c r="C209" s="7">
        <f t="shared" si="17"/>
        <v>10000</v>
      </c>
      <c r="D209" s="7">
        <f t="shared" si="17"/>
        <v>10000</v>
      </c>
      <c r="E209" s="7">
        <f t="shared" si="17"/>
        <v>10000</v>
      </c>
      <c r="F209" s="7">
        <f t="shared" si="17"/>
        <v>10000</v>
      </c>
      <c r="G209" s="7">
        <f t="shared" si="17"/>
        <v>10000</v>
      </c>
    </row>
    <row r="210" spans="1:7" ht="12.75" customHeight="1">
      <c r="A210" s="6" t="s">
        <v>30</v>
      </c>
      <c r="B210" s="8">
        <f aca="true" t="shared" si="18" ref="B210:G210">B35</f>
        <v>45099.97</v>
      </c>
      <c r="C210" s="8">
        <f t="shared" si="18"/>
        <v>45099.97</v>
      </c>
      <c r="D210" s="8">
        <f t="shared" si="18"/>
        <v>45099.97</v>
      </c>
      <c r="E210" s="8">
        <f t="shared" si="18"/>
        <v>45099.97</v>
      </c>
      <c r="F210" s="8">
        <f t="shared" si="18"/>
        <v>45099.97</v>
      </c>
      <c r="G210" s="8">
        <f t="shared" si="18"/>
        <v>45099.97</v>
      </c>
    </row>
    <row r="211" spans="1:7" ht="12.75" customHeight="1">
      <c r="A211" s="4" t="s">
        <v>31</v>
      </c>
      <c r="B211" s="21">
        <f aca="true" t="shared" si="19" ref="B211:G211">B209/B210</f>
        <v>0.2217296375141713</v>
      </c>
      <c r="C211" s="21">
        <f t="shared" si="19"/>
        <v>0.2217296375141713</v>
      </c>
      <c r="D211" s="21">
        <f t="shared" si="19"/>
        <v>0.2217296375141713</v>
      </c>
      <c r="E211" s="21">
        <f t="shared" si="19"/>
        <v>0.2217296375141713</v>
      </c>
      <c r="F211" s="21">
        <f t="shared" si="19"/>
        <v>0.2217296375141713</v>
      </c>
      <c r="G211" s="21">
        <f t="shared" si="19"/>
        <v>0.2217296375141713</v>
      </c>
    </row>
    <row r="212" spans="1:7" ht="12.75" customHeight="1">
      <c r="A212" s="6" t="s">
        <v>32</v>
      </c>
      <c r="B212" s="8">
        <f aca="true" t="shared" si="20" ref="B212:G212">B34</f>
        <v>17462.885010302325</v>
      </c>
      <c r="C212" s="8">
        <f t="shared" si="20"/>
        <v>400</v>
      </c>
      <c r="D212" s="8">
        <f t="shared" si="20"/>
        <v>1685.0051392656746</v>
      </c>
      <c r="E212" s="8">
        <f t="shared" si="20"/>
        <v>14918.942505151175</v>
      </c>
      <c r="F212" s="8">
        <f t="shared" si="20"/>
        <v>39428.483213579675</v>
      </c>
      <c r="G212" s="8">
        <f t="shared" si="20"/>
        <v>14918.942505151175</v>
      </c>
    </row>
    <row r="213" spans="1:7" ht="12.75" customHeight="1">
      <c r="A213" s="4" t="s">
        <v>33</v>
      </c>
      <c r="B213" s="21">
        <f aca="true" t="shared" si="21" ref="B213:G213">B209/B212</f>
        <v>0.5726430652266475</v>
      </c>
      <c r="C213" s="21">
        <f t="shared" si="21"/>
        <v>25</v>
      </c>
      <c r="D213" s="21">
        <f t="shared" si="21"/>
        <v>5.9347</v>
      </c>
      <c r="E213" s="21">
        <f t="shared" si="21"/>
        <v>0.670288795371872</v>
      </c>
      <c r="F213" s="21">
        <f t="shared" si="21"/>
        <v>0.25362375584754604</v>
      </c>
      <c r="G213" s="21">
        <f t="shared" si="21"/>
        <v>0.670288795371872</v>
      </c>
    </row>
    <row r="214" spans="1:7" ht="12.75" customHeight="1">
      <c r="A214" s="6" t="s">
        <v>34</v>
      </c>
      <c r="B214" s="22">
        <f aca="true" t="shared" si="22" ref="B214:G214">B211/B213</f>
        <v>0.387203916328599</v>
      </c>
      <c r="C214" s="22">
        <f t="shared" si="22"/>
        <v>0.008869185500566852</v>
      </c>
      <c r="D214" s="22">
        <f t="shared" si="22"/>
        <v>0.037361557873889374</v>
      </c>
      <c r="E214" s="22">
        <f t="shared" si="22"/>
        <v>0.3307971713761933</v>
      </c>
      <c r="F214" s="22">
        <f t="shared" si="22"/>
        <v>0.874246329068061</v>
      </c>
      <c r="G214" s="22">
        <f t="shared" si="22"/>
        <v>0.3307971713761933</v>
      </c>
    </row>
    <row r="215" spans="1:7" ht="12.75" customHeight="1">
      <c r="A215" s="4" t="s">
        <v>35</v>
      </c>
      <c r="B215" s="10">
        <f aca="true" t="shared" si="23" ref="B215:G215">B112</f>
        <v>82073.33333333333</v>
      </c>
      <c r="C215" s="10">
        <f t="shared" si="23"/>
        <v>105600</v>
      </c>
      <c r="D215" s="10">
        <f t="shared" si="23"/>
        <v>148400</v>
      </c>
      <c r="E215" s="10">
        <f t="shared" si="23"/>
        <v>311433.3333333333</v>
      </c>
      <c r="F215" s="10">
        <f t="shared" si="23"/>
        <v>173000</v>
      </c>
      <c r="G215" s="10">
        <f t="shared" si="23"/>
        <v>1108233.3333333333</v>
      </c>
    </row>
    <row r="216" spans="1:7" ht="12.75" customHeight="1">
      <c r="A216" s="6" t="s">
        <v>36</v>
      </c>
      <c r="B216" s="9">
        <f aca="true" t="shared" si="24" ref="B216:G216">B215/(1-B214)</f>
        <v>133932.53566767802</v>
      </c>
      <c r="C216" s="9">
        <f t="shared" si="24"/>
        <v>106544.9670771591</v>
      </c>
      <c r="D216" s="9">
        <f t="shared" si="24"/>
        <v>154159.64447902117</v>
      </c>
      <c r="E216" s="9">
        <f t="shared" si="24"/>
        <v>465379.5830089146</v>
      </c>
      <c r="F216" s="9">
        <f t="shared" si="24"/>
        <v>1375705.3668328447</v>
      </c>
      <c r="G216" s="9">
        <f t="shared" si="24"/>
        <v>1656049.983548901</v>
      </c>
    </row>
    <row r="217" spans="1:7" ht="12.75" customHeight="1">
      <c r="A217" s="5" t="s">
        <v>37</v>
      </c>
      <c r="B217" s="23">
        <f aca="true" t="shared" si="25" ref="B217:G217">(B216-B215)/(B14*B5)</f>
        <v>129.64800583586174</v>
      </c>
      <c r="C217" s="23">
        <f t="shared" si="25"/>
        <v>2.362417692897761</v>
      </c>
      <c r="D217" s="23">
        <f t="shared" si="25"/>
        <v>14.39911119755292</v>
      </c>
      <c r="E217" s="23">
        <f t="shared" si="25"/>
        <v>384.86562418895323</v>
      </c>
      <c r="F217" s="23">
        <f t="shared" si="25"/>
        <v>3006.7634170821116</v>
      </c>
      <c r="G217" s="23">
        <f t="shared" si="25"/>
        <v>1369.5416255389196</v>
      </c>
    </row>
    <row r="218" spans="1:7" ht="12.75" customHeight="1">
      <c r="A218" s="57" t="s">
        <v>246</v>
      </c>
      <c r="B218" s="58"/>
      <c r="C218" s="58"/>
      <c r="D218" s="58"/>
      <c r="E218" s="58"/>
      <c r="F218" s="58"/>
      <c r="G218" s="58"/>
    </row>
    <row r="219" spans="1:7" ht="12.75" customHeight="1">
      <c r="A219" s="59" t="s">
        <v>247</v>
      </c>
      <c r="B219" s="60"/>
      <c r="C219" s="60"/>
      <c r="D219" s="60"/>
      <c r="E219" s="60"/>
      <c r="F219" s="60"/>
      <c r="G219" s="60"/>
    </row>
    <row r="222" spans="2:7" ht="12.75" customHeight="1">
      <c r="B222" s="51" t="s">
        <v>91</v>
      </c>
      <c r="C222" s="67"/>
      <c r="D222" s="67"/>
      <c r="E222" s="67"/>
      <c r="F222" s="67"/>
      <c r="G222" s="68"/>
    </row>
    <row r="223" spans="2:7" ht="12.75" customHeight="1">
      <c r="B223" s="69"/>
      <c r="C223" s="70"/>
      <c r="D223" s="70"/>
      <c r="E223" s="70"/>
      <c r="F223" s="70"/>
      <c r="G223" s="71"/>
    </row>
    <row r="236" ht="12.75" customHeight="1"/>
    <row r="237" spans="2:7" ht="12.75" customHeight="1">
      <c r="B237" s="57" t="s">
        <v>246</v>
      </c>
      <c r="C237" s="58"/>
      <c r="D237" s="58"/>
      <c r="E237" s="58"/>
      <c r="F237" s="58"/>
      <c r="G237" s="58"/>
    </row>
    <row r="238" spans="2:7" ht="12.75" customHeight="1">
      <c r="B238" s="59" t="s">
        <v>248</v>
      </c>
      <c r="C238" s="60"/>
      <c r="D238" s="60"/>
      <c r="E238" s="60"/>
      <c r="F238" s="60"/>
      <c r="G238" s="60"/>
    </row>
    <row r="239" ht="12.75" customHeight="1"/>
    <row r="241" spans="1:7" ht="12.75" customHeight="1">
      <c r="A241" s="51" t="s">
        <v>92</v>
      </c>
      <c r="B241" s="52"/>
      <c r="C241" s="52"/>
      <c r="D241" s="52"/>
      <c r="E241" s="52"/>
      <c r="F241" s="52"/>
      <c r="G241" s="53"/>
    </row>
    <row r="242" spans="1:7" ht="12.75" customHeight="1">
      <c r="A242" s="54"/>
      <c r="B242" s="55"/>
      <c r="C242" s="55"/>
      <c r="D242" s="55"/>
      <c r="E242" s="55"/>
      <c r="F242" s="55"/>
      <c r="G242" s="56"/>
    </row>
    <row r="243" spans="1:7" ht="12.75" customHeight="1">
      <c r="A243" s="49" t="s">
        <v>78</v>
      </c>
      <c r="B243" s="46" t="s">
        <v>95</v>
      </c>
      <c r="C243" s="47"/>
      <c r="D243" s="47"/>
      <c r="E243" s="47"/>
      <c r="F243" s="47"/>
      <c r="G243" s="48"/>
    </row>
    <row r="244" spans="1:7" s="2" customFormat="1" ht="12.75" customHeight="1">
      <c r="A244" s="50"/>
      <c r="B244" s="5" t="s">
        <v>7</v>
      </c>
      <c r="C244" s="5" t="s">
        <v>1</v>
      </c>
      <c r="D244" s="5" t="s">
        <v>2</v>
      </c>
      <c r="E244" s="5" t="s">
        <v>3</v>
      </c>
      <c r="F244" s="5" t="s">
        <v>0</v>
      </c>
      <c r="G244" s="5" t="s">
        <v>4</v>
      </c>
    </row>
    <row r="245" spans="1:7" ht="12.75" customHeight="1">
      <c r="A245" s="4" t="s">
        <v>14</v>
      </c>
      <c r="B245" s="10">
        <f aca="true" t="shared" si="26" ref="B245:G247">B111</f>
        <v>2763708.4989697672</v>
      </c>
      <c r="C245" s="10">
        <f t="shared" si="26"/>
        <v>4469997</v>
      </c>
      <c r="D245" s="10">
        <f t="shared" si="26"/>
        <v>4341496.4860734325</v>
      </c>
      <c r="E245" s="10">
        <f t="shared" si="26"/>
        <v>3018102.7494848827</v>
      </c>
      <c r="F245" s="10">
        <f t="shared" si="26"/>
        <v>567148.6786420327</v>
      </c>
      <c r="G245" s="10">
        <f t="shared" si="26"/>
        <v>3018102.7494848827</v>
      </c>
    </row>
    <row r="246" spans="1:7" ht="12.75" customHeight="1">
      <c r="A246" s="6" t="s">
        <v>13</v>
      </c>
      <c r="B246" s="9">
        <f t="shared" si="26"/>
        <v>82073.33333333333</v>
      </c>
      <c r="C246" s="9">
        <f t="shared" si="26"/>
        <v>105600</v>
      </c>
      <c r="D246" s="9">
        <f t="shared" si="26"/>
        <v>148400</v>
      </c>
      <c r="E246" s="9">
        <f t="shared" si="26"/>
        <v>311433.3333333333</v>
      </c>
      <c r="F246" s="9">
        <f t="shared" si="26"/>
        <v>173000</v>
      </c>
      <c r="G246" s="9">
        <f t="shared" si="26"/>
        <v>1108233.3333333333</v>
      </c>
    </row>
    <row r="247" spans="1:7" ht="12.75" customHeight="1">
      <c r="A247" s="4" t="s">
        <v>19</v>
      </c>
      <c r="B247" s="18">
        <f t="shared" si="26"/>
        <v>33.67364753841809</v>
      </c>
      <c r="C247" s="18">
        <f t="shared" si="26"/>
        <v>42.329517045454544</v>
      </c>
      <c r="D247" s="18">
        <f t="shared" si="26"/>
        <v>29.25536715682906</v>
      </c>
      <c r="E247" s="18">
        <f t="shared" si="26"/>
        <v>9.691007437070159</v>
      </c>
      <c r="F247" s="18">
        <f t="shared" si="26"/>
        <v>3.27831606151464</v>
      </c>
      <c r="G247" s="18">
        <f t="shared" si="26"/>
        <v>2.7233459405223477</v>
      </c>
    </row>
    <row r="248" spans="1:7" ht="12.75" customHeight="1">
      <c r="A248" s="6" t="s">
        <v>27</v>
      </c>
      <c r="B248" s="24">
        <f aca="true" t="shared" si="27" ref="B248:G248">B145</f>
        <v>3267.3647538418086</v>
      </c>
      <c r="C248" s="24">
        <f t="shared" si="27"/>
        <v>4132.951704545454</v>
      </c>
      <c r="D248" s="24">
        <f t="shared" si="27"/>
        <v>2825.536715682906</v>
      </c>
      <c r="E248" s="24">
        <f t="shared" si="27"/>
        <v>869.1007437070157</v>
      </c>
      <c r="F248" s="24">
        <f t="shared" si="27"/>
        <v>227.83160615146397</v>
      </c>
      <c r="G248" s="24">
        <f t="shared" si="27"/>
        <v>172.33459405223473</v>
      </c>
    </row>
    <row r="249" spans="1:7" ht="12.75" customHeight="1">
      <c r="A249" s="4" t="s">
        <v>38</v>
      </c>
      <c r="B249" s="19">
        <f aca="true" t="shared" si="28" ref="B249:G249">B181</f>
        <v>2538.418396678679</v>
      </c>
      <c r="C249" s="19">
        <f t="shared" si="28"/>
        <v>3216.628421908629</v>
      </c>
      <c r="D249" s="19">
        <f t="shared" si="28"/>
        <v>2192.2345677017533</v>
      </c>
      <c r="E249" s="19">
        <f t="shared" si="28"/>
        <v>659.3157906384906</v>
      </c>
      <c r="F249" s="19">
        <f t="shared" si="28"/>
        <v>156.8646416150542</v>
      </c>
      <c r="G249" s="19">
        <f t="shared" si="28"/>
        <v>113.38128047449148</v>
      </c>
    </row>
    <row r="250" spans="1:7" ht="12.75" customHeight="1">
      <c r="A250" s="6" t="s">
        <v>28</v>
      </c>
      <c r="B250" s="9">
        <f aca="true" t="shared" si="29" ref="B250:G250">B216</f>
        <v>133932.53566767802</v>
      </c>
      <c r="C250" s="9">
        <f t="shared" si="29"/>
        <v>106544.9670771591</v>
      </c>
      <c r="D250" s="9">
        <f t="shared" si="29"/>
        <v>154159.64447902117</v>
      </c>
      <c r="E250" s="9">
        <f t="shared" si="29"/>
        <v>465379.5830089146</v>
      </c>
      <c r="F250" s="9">
        <f t="shared" si="29"/>
        <v>1375705.3668328447</v>
      </c>
      <c r="G250" s="9">
        <f t="shared" si="29"/>
        <v>1656049.983548901</v>
      </c>
    </row>
    <row r="251" spans="1:7" ht="12.75" customHeight="1">
      <c r="A251" s="33" t="s">
        <v>96</v>
      </c>
      <c r="B251" s="10">
        <f aca="true" t="shared" si="30" ref="B251:G251">B246/B5</f>
        <v>20518.333333333332</v>
      </c>
      <c r="C251" s="10">
        <f t="shared" si="30"/>
        <v>26400</v>
      </c>
      <c r="D251" s="10">
        <f t="shared" si="30"/>
        <v>37100</v>
      </c>
      <c r="E251" s="10">
        <f t="shared" si="30"/>
        <v>77858.33333333333</v>
      </c>
      <c r="F251" s="10">
        <f t="shared" si="30"/>
        <v>43250</v>
      </c>
      <c r="G251" s="10">
        <f t="shared" si="30"/>
        <v>277058.3333333333</v>
      </c>
    </row>
    <row r="252" spans="1:7" ht="12.75" customHeight="1">
      <c r="A252" s="57" t="s">
        <v>246</v>
      </c>
      <c r="B252" s="58"/>
      <c r="C252" s="58"/>
      <c r="D252" s="58"/>
      <c r="E252" s="58"/>
      <c r="F252" s="58"/>
      <c r="G252" s="58"/>
    </row>
    <row r="253" spans="1:7" ht="12.75" customHeight="1">
      <c r="A253" s="59" t="s">
        <v>247</v>
      </c>
      <c r="B253" s="60"/>
      <c r="C253" s="60"/>
      <c r="D253" s="60"/>
      <c r="E253" s="60"/>
      <c r="F253" s="60"/>
      <c r="G253" s="60"/>
    </row>
    <row r="256" spans="1:7" ht="12.75" customHeight="1">
      <c r="A256" s="51" t="s">
        <v>93</v>
      </c>
      <c r="B256" s="52"/>
      <c r="C256" s="52"/>
      <c r="D256" s="52"/>
      <c r="E256" s="52"/>
      <c r="F256" s="52"/>
      <c r="G256" s="53"/>
    </row>
    <row r="257" spans="1:7" ht="12.75" customHeight="1">
      <c r="A257" s="54"/>
      <c r="B257" s="55"/>
      <c r="C257" s="55"/>
      <c r="D257" s="55"/>
      <c r="E257" s="55"/>
      <c r="F257" s="55"/>
      <c r="G257" s="56"/>
    </row>
    <row r="258" spans="1:7" ht="12.75" customHeight="1">
      <c r="A258" s="49" t="s">
        <v>78</v>
      </c>
      <c r="B258" s="46" t="s">
        <v>95</v>
      </c>
      <c r="C258" s="47"/>
      <c r="D258" s="47"/>
      <c r="E258" s="47"/>
      <c r="F258" s="47"/>
      <c r="G258" s="48"/>
    </row>
    <row r="259" spans="1:7" s="2" customFormat="1" ht="12.75" customHeight="1">
      <c r="A259" s="50"/>
      <c r="B259" s="5" t="s">
        <v>7</v>
      </c>
      <c r="C259" s="5" t="s">
        <v>1</v>
      </c>
      <c r="D259" s="5" t="s">
        <v>2</v>
      </c>
      <c r="E259" s="5" t="s">
        <v>3</v>
      </c>
      <c r="F259" s="5" t="s">
        <v>0</v>
      </c>
      <c r="G259" s="5" t="s">
        <v>4</v>
      </c>
    </row>
    <row r="260" spans="1:7" s="2" customFormat="1" ht="12.75" customHeight="1">
      <c r="A260" s="33" t="s">
        <v>14</v>
      </c>
      <c r="B260" s="34">
        <f aca="true" t="shared" si="31" ref="B260:G260">B245/LARGE($B245:$G245,1)</f>
        <v>0.6182797212100517</v>
      </c>
      <c r="C260" s="34">
        <f t="shared" si="31"/>
        <v>1</v>
      </c>
      <c r="D260" s="34">
        <f t="shared" si="31"/>
        <v>0.9712526621546799</v>
      </c>
      <c r="E260" s="34">
        <f t="shared" si="31"/>
        <v>0.6751912248453148</v>
      </c>
      <c r="F260" s="34">
        <f t="shared" si="31"/>
        <v>0.12687898417874388</v>
      </c>
      <c r="G260" s="34">
        <f t="shared" si="31"/>
        <v>0.6751912248453148</v>
      </c>
    </row>
    <row r="261" spans="1:7" ht="12.75" customHeight="1">
      <c r="A261" s="35" t="s">
        <v>13</v>
      </c>
      <c r="B261" s="36">
        <f aca="true" t="shared" si="32" ref="B261:G261">(1-B246/LARGE($B246:$G246,1))+SMALL($B246:$G246,1)/LARGE($B246:$G246,1)</f>
        <v>1</v>
      </c>
      <c r="C261" s="36">
        <f t="shared" si="32"/>
        <v>0.9787710169338587</v>
      </c>
      <c r="D261" s="36">
        <f t="shared" si="32"/>
        <v>0.9401509910668632</v>
      </c>
      <c r="E261" s="36">
        <f t="shared" si="32"/>
        <v>0.7930399735314465</v>
      </c>
      <c r="F261" s="36">
        <f t="shared" si="32"/>
        <v>0.9179534995638704</v>
      </c>
      <c r="G261" s="36">
        <f t="shared" si="32"/>
        <v>0.07405780972719343</v>
      </c>
    </row>
    <row r="262" spans="1:7" ht="12.75" customHeight="1">
      <c r="A262" s="4" t="s">
        <v>19</v>
      </c>
      <c r="B262" s="25">
        <f aca="true" t="shared" si="33" ref="B262:G262">B247/LARGE($B247:$G247,1)</f>
        <v>0.7955122072916269</v>
      </c>
      <c r="C262" s="25">
        <f t="shared" si="33"/>
        <v>1</v>
      </c>
      <c r="D262" s="25">
        <f t="shared" si="33"/>
        <v>0.6911339698351361</v>
      </c>
      <c r="E262" s="25">
        <f t="shared" si="33"/>
        <v>0.22894207431338517</v>
      </c>
      <c r="F262" s="25">
        <f t="shared" si="33"/>
        <v>0.07744751866633154</v>
      </c>
      <c r="G262" s="25">
        <f t="shared" si="33"/>
        <v>0.06433680633771341</v>
      </c>
    </row>
    <row r="263" spans="1:7" ht="12.75" customHeight="1">
      <c r="A263" s="6" t="s">
        <v>27</v>
      </c>
      <c r="B263" s="22">
        <f aca="true" t="shared" si="34" ref="B263:G263">B248/LARGE($B248:$G248,1)</f>
        <v>0.7905644651613843</v>
      </c>
      <c r="C263" s="22">
        <f t="shared" si="34"/>
        <v>1</v>
      </c>
      <c r="D263" s="22">
        <f t="shared" si="34"/>
        <v>0.6836607145869519</v>
      </c>
      <c r="E263" s="22">
        <f t="shared" si="34"/>
        <v>0.21028572454673777</v>
      </c>
      <c r="F263" s="22">
        <f t="shared" si="34"/>
        <v>0.055125639600601406</v>
      </c>
      <c r="G263" s="22">
        <f t="shared" si="34"/>
        <v>0.04169770332972915</v>
      </c>
    </row>
    <row r="264" spans="1:7" ht="12.75" customHeight="1">
      <c r="A264" s="4" t="s">
        <v>38</v>
      </c>
      <c r="B264" s="25">
        <f aca="true" t="shared" si="35" ref="B264:G264">B249/LARGE($B249:$G249,1)</f>
        <v>0.7891549982551217</v>
      </c>
      <c r="C264" s="25">
        <f t="shared" si="35"/>
        <v>1</v>
      </c>
      <c r="D264" s="25">
        <f t="shared" si="35"/>
        <v>0.681531802918337</v>
      </c>
      <c r="E264" s="25">
        <f t="shared" si="35"/>
        <v>0.20497107659307345</v>
      </c>
      <c r="F264" s="25">
        <f t="shared" si="35"/>
        <v>0.048766789644287385</v>
      </c>
      <c r="G264" s="25">
        <f t="shared" si="35"/>
        <v>0.03524848555781124</v>
      </c>
    </row>
    <row r="265" spans="1:7" ht="12.75" customHeight="1">
      <c r="A265" s="6" t="s">
        <v>28</v>
      </c>
      <c r="B265" s="22">
        <f aca="true" t="shared" si="36" ref="B265:G266">(1-B250/LARGE($B250:$G250,1))+SMALL($B250:$G250,1)/LARGE($B250:$G250,1)</f>
        <v>0.9834621123380421</v>
      </c>
      <c r="C265" s="22">
        <f t="shared" si="36"/>
        <v>1</v>
      </c>
      <c r="D265" s="22">
        <f t="shared" si="36"/>
        <v>0.9712480433109729</v>
      </c>
      <c r="E265" s="22">
        <f t="shared" si="36"/>
        <v>0.7833189701419665</v>
      </c>
      <c r="F265" s="22">
        <f t="shared" si="36"/>
        <v>0.2336219242393363</v>
      </c>
      <c r="G265" s="22">
        <f t="shared" si="36"/>
        <v>0.0643368063377134</v>
      </c>
    </row>
    <row r="266" spans="1:7" ht="12.75" customHeight="1">
      <c r="A266" s="33" t="s">
        <v>96</v>
      </c>
      <c r="B266" s="34">
        <f t="shared" si="36"/>
        <v>1</v>
      </c>
      <c r="C266" s="34">
        <f t="shared" si="36"/>
        <v>0.9787710169338587</v>
      </c>
      <c r="D266" s="34">
        <f t="shared" si="36"/>
        <v>0.9401509910668632</v>
      </c>
      <c r="E266" s="34">
        <f t="shared" si="36"/>
        <v>0.7930399735314465</v>
      </c>
      <c r="F266" s="34">
        <f t="shared" si="36"/>
        <v>0.9179534995638704</v>
      </c>
      <c r="G266" s="34">
        <f t="shared" si="36"/>
        <v>0.07405780972719343</v>
      </c>
    </row>
    <row r="267" spans="1:7" ht="12.75" customHeight="1">
      <c r="A267" s="57" t="s">
        <v>246</v>
      </c>
      <c r="B267" s="58"/>
      <c r="C267" s="58"/>
      <c r="D267" s="58"/>
      <c r="E267" s="58"/>
      <c r="F267" s="58"/>
      <c r="G267" s="58"/>
    </row>
    <row r="268" spans="1:7" ht="12.75" customHeight="1">
      <c r="A268" s="59" t="s">
        <v>247</v>
      </c>
      <c r="B268" s="60"/>
      <c r="C268" s="60"/>
      <c r="D268" s="60"/>
      <c r="E268" s="60"/>
      <c r="F268" s="60"/>
      <c r="G268" s="60"/>
    </row>
    <row r="271" spans="2:7" ht="12.75" customHeight="1">
      <c r="B271" s="61" t="s">
        <v>94</v>
      </c>
      <c r="C271" s="62"/>
      <c r="D271" s="62"/>
      <c r="E271" s="62"/>
      <c r="F271" s="62"/>
      <c r="G271" s="63"/>
    </row>
    <row r="272" spans="2:7" ht="12.75" customHeight="1">
      <c r="B272" s="64"/>
      <c r="C272" s="65"/>
      <c r="D272" s="65"/>
      <c r="E272" s="65"/>
      <c r="F272" s="65"/>
      <c r="G272" s="66"/>
    </row>
    <row r="285" spans="2:7" ht="12.75" customHeight="1">
      <c r="B285" s="57" t="s">
        <v>246</v>
      </c>
      <c r="C285" s="58"/>
      <c r="D285" s="58"/>
      <c r="E285" s="58"/>
      <c r="F285" s="58"/>
      <c r="G285" s="58"/>
    </row>
    <row r="286" spans="2:7" ht="12.75" customHeight="1">
      <c r="B286" s="59" t="s">
        <v>248</v>
      </c>
      <c r="C286" s="60"/>
      <c r="D286" s="60"/>
      <c r="E286" s="60"/>
      <c r="F286" s="60"/>
      <c r="G286" s="60"/>
    </row>
  </sheetData>
  <mergeCells count="66">
    <mergeCell ref="B134:G134"/>
    <mergeCell ref="B118:G119"/>
    <mergeCell ref="B285:G285"/>
    <mergeCell ref="B286:G286"/>
    <mergeCell ref="A267:G267"/>
    <mergeCell ref="A268:G268"/>
    <mergeCell ref="A252:G252"/>
    <mergeCell ref="A253:G253"/>
    <mergeCell ref="B237:G237"/>
    <mergeCell ref="B238:G238"/>
    <mergeCell ref="B88:G89"/>
    <mergeCell ref="A146:G146"/>
    <mergeCell ref="A147:G147"/>
    <mergeCell ref="A182:G182"/>
    <mergeCell ref="A169:G170"/>
    <mergeCell ref="B165:G165"/>
    <mergeCell ref="B166:G166"/>
    <mergeCell ref="B103:G103"/>
    <mergeCell ref="B104:G104"/>
    <mergeCell ref="B133:G133"/>
    <mergeCell ref="A55:G55"/>
    <mergeCell ref="B73:G73"/>
    <mergeCell ref="B74:G74"/>
    <mergeCell ref="A36:G36"/>
    <mergeCell ref="A37:G37"/>
    <mergeCell ref="A54:G54"/>
    <mergeCell ref="A1:G2"/>
    <mergeCell ref="A40:G41"/>
    <mergeCell ref="A77:G78"/>
    <mergeCell ref="A107:G108"/>
    <mergeCell ref="B3:G3"/>
    <mergeCell ref="A3:A4"/>
    <mergeCell ref="B42:G42"/>
    <mergeCell ref="A42:A43"/>
    <mergeCell ref="A79:A80"/>
    <mergeCell ref="B58:G59"/>
    <mergeCell ref="B171:G171"/>
    <mergeCell ref="A207:A208"/>
    <mergeCell ref="B207:G207"/>
    <mergeCell ref="A243:A244"/>
    <mergeCell ref="B243:G243"/>
    <mergeCell ref="A183:G183"/>
    <mergeCell ref="A218:G218"/>
    <mergeCell ref="A219:G219"/>
    <mergeCell ref="B201:G201"/>
    <mergeCell ref="B202:G202"/>
    <mergeCell ref="B271:G272"/>
    <mergeCell ref="A258:A259"/>
    <mergeCell ref="B258:G258"/>
    <mergeCell ref="B150:G151"/>
    <mergeCell ref="B186:G187"/>
    <mergeCell ref="B222:G223"/>
    <mergeCell ref="A205:G206"/>
    <mergeCell ref="A241:G242"/>
    <mergeCell ref="A256:G257"/>
    <mergeCell ref="A171:A172"/>
    <mergeCell ref="B79:G79"/>
    <mergeCell ref="A139:A140"/>
    <mergeCell ref="B139:G139"/>
    <mergeCell ref="A137:G138"/>
    <mergeCell ref="A84:G84"/>
    <mergeCell ref="A85:G85"/>
    <mergeCell ref="A114:G114"/>
    <mergeCell ref="A115:G115"/>
    <mergeCell ref="A109:A110"/>
    <mergeCell ref="B109:G109"/>
  </mergeCells>
  <printOptions horizontalCentered="1"/>
  <pageMargins left="1" right="1" top="1" bottom="1" header="0.5" footer="0.5"/>
  <pageSetup horizontalDpi="600" verticalDpi="600" orientation="landscape" scale="98" r:id="rId2"/>
  <rowBreaks count="8" manualBreakCount="8">
    <brk id="38" max="255" man="1"/>
    <brk id="75" max="6" man="1"/>
    <brk id="105" max="6" man="1"/>
    <brk id="135" max="6" man="1"/>
    <brk id="167" max="6" man="1"/>
    <brk id="203" max="6" man="1"/>
    <brk id="239" max="6" man="1"/>
    <brk id="254" max="6" man="1"/>
  </rowBreaks>
  <colBreaks count="1" manualBreakCount="1">
    <brk id="7" max="65535" man="1"/>
  </colBreaks>
  <ignoredErrors>
    <ignoredError sqref="B29 E29 G29 B22 F22 E34:G34 B34 B265:G265 B261:G261" formula="1"/>
  </ignoredErrors>
  <drawing r:id="rId1"/>
</worksheet>
</file>

<file path=xl/worksheets/sheet2.xml><?xml version="1.0" encoding="utf-8"?>
<worksheet xmlns="http://schemas.openxmlformats.org/spreadsheetml/2006/main" xmlns:r="http://schemas.openxmlformats.org/officeDocument/2006/relationships">
  <dimension ref="A1:B140"/>
  <sheetViews>
    <sheetView tabSelected="1" workbookViewId="0" topLeftCell="A1">
      <selection activeCell="C2" sqref="C2"/>
    </sheetView>
  </sheetViews>
  <sheetFormatPr defaultColWidth="9.140625" defaultRowHeight="12.75"/>
  <cols>
    <col min="1" max="1" width="5.00390625" style="37" customWidth="1"/>
    <col min="2" max="2" width="80.7109375" style="37" customWidth="1"/>
    <col min="3" max="16384" width="9.140625" style="37" customWidth="1"/>
  </cols>
  <sheetData>
    <row r="1" spans="1:2" ht="24.75">
      <c r="A1" s="38">
        <v>0</v>
      </c>
      <c r="B1" s="42" t="s">
        <v>97</v>
      </c>
    </row>
    <row r="2" spans="1:2" ht="167.25" customHeight="1">
      <c r="A2" s="39"/>
      <c r="B2" s="41" t="s">
        <v>249</v>
      </c>
    </row>
    <row r="3" spans="1:2" ht="15.75">
      <c r="A3" s="39"/>
      <c r="B3" s="45" t="s">
        <v>246</v>
      </c>
    </row>
    <row r="4" spans="1:2" ht="15.75">
      <c r="A4" s="39"/>
      <c r="B4" s="45" t="s">
        <v>248</v>
      </c>
    </row>
    <row r="5" spans="1:2" ht="22.5">
      <c r="A5" s="38">
        <v>1</v>
      </c>
      <c r="B5" s="74" t="s">
        <v>98</v>
      </c>
    </row>
    <row r="6" spans="1:2" ht="15">
      <c r="A6" s="40" t="s">
        <v>99</v>
      </c>
      <c r="B6" s="39" t="s">
        <v>100</v>
      </c>
    </row>
    <row r="7" spans="1:2" ht="114.75">
      <c r="A7" s="40" t="s">
        <v>101</v>
      </c>
      <c r="B7" s="41" t="s">
        <v>102</v>
      </c>
    </row>
    <row r="8" spans="1:2" ht="63.75">
      <c r="A8" s="40" t="s">
        <v>103</v>
      </c>
      <c r="B8" s="41" t="s">
        <v>104</v>
      </c>
    </row>
    <row r="9" spans="1:2" ht="25.5">
      <c r="A9" s="40" t="s">
        <v>105</v>
      </c>
      <c r="B9" s="39" t="s">
        <v>106</v>
      </c>
    </row>
    <row r="10" spans="1:2" ht="25.5">
      <c r="A10" s="40" t="s">
        <v>107</v>
      </c>
      <c r="B10" s="39" t="s">
        <v>238</v>
      </c>
    </row>
    <row r="11" spans="1:2" ht="38.25">
      <c r="A11" s="40" t="s">
        <v>108</v>
      </c>
      <c r="B11" s="39" t="s">
        <v>109</v>
      </c>
    </row>
    <row r="12" spans="1:2" ht="38.25">
      <c r="A12" s="40" t="s">
        <v>110</v>
      </c>
      <c r="B12" s="39" t="s">
        <v>111</v>
      </c>
    </row>
    <row r="13" spans="1:2" ht="38.25">
      <c r="A13" s="40" t="s">
        <v>112</v>
      </c>
      <c r="B13" s="39" t="s">
        <v>113</v>
      </c>
    </row>
    <row r="14" spans="1:2" ht="38.25">
      <c r="A14" s="40" t="s">
        <v>114</v>
      </c>
      <c r="B14" s="39" t="s">
        <v>115</v>
      </c>
    </row>
    <row r="15" spans="1:2" ht="38.25">
      <c r="A15" s="40" t="s">
        <v>116</v>
      </c>
      <c r="B15" s="39" t="s">
        <v>117</v>
      </c>
    </row>
    <row r="16" spans="1:2" ht="25.5">
      <c r="A16" s="40" t="s">
        <v>118</v>
      </c>
      <c r="B16" s="39" t="s">
        <v>119</v>
      </c>
    </row>
    <row r="17" spans="1:2" ht="105.75" customHeight="1">
      <c r="A17" s="40" t="s">
        <v>120</v>
      </c>
      <c r="B17" s="41" t="s">
        <v>121</v>
      </c>
    </row>
    <row r="18" spans="1:2" ht="25.5">
      <c r="A18" s="40" t="s">
        <v>122</v>
      </c>
      <c r="B18" s="39" t="s">
        <v>123</v>
      </c>
    </row>
    <row r="19" spans="1:2" ht="25.5">
      <c r="A19" s="40" t="s">
        <v>124</v>
      </c>
      <c r="B19" s="39" t="s">
        <v>125</v>
      </c>
    </row>
    <row r="20" spans="1:2" ht="89.25">
      <c r="A20" s="40" t="s">
        <v>126</v>
      </c>
      <c r="B20" s="41" t="s">
        <v>127</v>
      </c>
    </row>
    <row r="21" spans="1:2" ht="38.25">
      <c r="A21" s="40" t="s">
        <v>128</v>
      </c>
      <c r="B21" s="39" t="s">
        <v>129</v>
      </c>
    </row>
    <row r="22" spans="1:2" ht="38.25">
      <c r="A22" s="40" t="s">
        <v>130</v>
      </c>
      <c r="B22" s="39" t="s">
        <v>131</v>
      </c>
    </row>
    <row r="23" spans="1:2" ht="38.25">
      <c r="A23" s="40" t="s">
        <v>132</v>
      </c>
      <c r="B23" s="39" t="s">
        <v>133</v>
      </c>
    </row>
    <row r="24" spans="1:2" ht="38.25">
      <c r="A24" s="40" t="s">
        <v>134</v>
      </c>
      <c r="B24" s="39" t="s">
        <v>135</v>
      </c>
    </row>
    <row r="25" spans="1:2" ht="76.5">
      <c r="A25" s="40" t="s">
        <v>136</v>
      </c>
      <c r="B25" s="41" t="s">
        <v>239</v>
      </c>
    </row>
    <row r="26" spans="1:2" ht="38.25">
      <c r="A26" s="40" t="s">
        <v>137</v>
      </c>
      <c r="B26" s="39" t="s">
        <v>138</v>
      </c>
    </row>
    <row r="27" spans="1:2" ht="38.25">
      <c r="A27" s="40" t="s">
        <v>139</v>
      </c>
      <c r="B27" s="39" t="s">
        <v>140</v>
      </c>
    </row>
    <row r="28" spans="1:2" ht="25.5">
      <c r="A28" s="40" t="s">
        <v>141</v>
      </c>
      <c r="B28" s="39" t="s">
        <v>142</v>
      </c>
    </row>
    <row r="29" spans="1:2" ht="63.75">
      <c r="A29" s="40" t="s">
        <v>143</v>
      </c>
      <c r="B29" s="41" t="s">
        <v>144</v>
      </c>
    </row>
    <row r="30" spans="1:2" ht="38.25">
      <c r="A30" s="40" t="s">
        <v>145</v>
      </c>
      <c r="B30" s="39" t="s">
        <v>146</v>
      </c>
    </row>
    <row r="31" spans="1:2" ht="25.5">
      <c r="A31" s="40" t="s">
        <v>147</v>
      </c>
      <c r="B31" s="39" t="s">
        <v>148</v>
      </c>
    </row>
    <row r="32" spans="1:2" ht="25.5">
      <c r="A32" s="40" t="s">
        <v>149</v>
      </c>
      <c r="B32" s="39" t="s">
        <v>150</v>
      </c>
    </row>
    <row r="33" spans="1:2" ht="38.25">
      <c r="A33" s="40" t="s">
        <v>151</v>
      </c>
      <c r="B33" s="39" t="s">
        <v>152</v>
      </c>
    </row>
    <row r="34" spans="1:2" ht="25.5">
      <c r="A34" s="40" t="s">
        <v>153</v>
      </c>
      <c r="B34" s="39" t="s">
        <v>154</v>
      </c>
    </row>
    <row r="35" spans="1:2" ht="25.5">
      <c r="A35" s="40" t="s">
        <v>155</v>
      </c>
      <c r="B35" s="39" t="s">
        <v>156</v>
      </c>
    </row>
    <row r="36" spans="1:2" ht="38.25">
      <c r="A36" s="40" t="s">
        <v>157</v>
      </c>
      <c r="B36" s="39" t="s">
        <v>158</v>
      </c>
    </row>
    <row r="37" spans="1:2" ht="76.5">
      <c r="A37" s="40" t="s">
        <v>159</v>
      </c>
      <c r="B37" s="41" t="s">
        <v>160</v>
      </c>
    </row>
    <row r="38" spans="1:2" ht="63.75">
      <c r="A38" s="40" t="s">
        <v>161</v>
      </c>
      <c r="B38" s="41" t="s">
        <v>162</v>
      </c>
    </row>
    <row r="39" spans="1:2" ht="22.5">
      <c r="A39" s="38">
        <v>2</v>
      </c>
      <c r="B39" s="74" t="s">
        <v>163</v>
      </c>
    </row>
    <row r="40" spans="1:2" ht="15">
      <c r="A40" s="40" t="s">
        <v>99</v>
      </c>
      <c r="B40" s="39" t="s">
        <v>100</v>
      </c>
    </row>
    <row r="41" spans="1:2" ht="38.25">
      <c r="A41" s="40" t="s">
        <v>101</v>
      </c>
      <c r="B41" s="39" t="s">
        <v>164</v>
      </c>
    </row>
    <row r="42" spans="1:2" ht="25.5">
      <c r="A42" s="40" t="s">
        <v>103</v>
      </c>
      <c r="B42" s="39" t="s">
        <v>165</v>
      </c>
    </row>
    <row r="43" spans="1:2" ht="25.5">
      <c r="A43" s="40" t="s">
        <v>105</v>
      </c>
      <c r="B43" s="39" t="s">
        <v>166</v>
      </c>
    </row>
    <row r="44" spans="1:2" ht="38.25">
      <c r="A44" s="40" t="s">
        <v>107</v>
      </c>
      <c r="B44" s="39" t="s">
        <v>167</v>
      </c>
    </row>
    <row r="45" spans="1:2" ht="38.25">
      <c r="A45" s="40" t="s">
        <v>108</v>
      </c>
      <c r="B45" s="39" t="s">
        <v>168</v>
      </c>
    </row>
    <row r="46" spans="1:2" ht="51">
      <c r="A46" s="40" t="s">
        <v>110</v>
      </c>
      <c r="B46" s="41" t="s">
        <v>169</v>
      </c>
    </row>
    <row r="47" spans="1:2" ht="25.5">
      <c r="A47" s="40" t="s">
        <v>112</v>
      </c>
      <c r="B47" s="39" t="s">
        <v>170</v>
      </c>
    </row>
    <row r="48" spans="1:2" ht="25.5">
      <c r="A48" s="40" t="s">
        <v>114</v>
      </c>
      <c r="B48" s="39" t="s">
        <v>171</v>
      </c>
    </row>
    <row r="49" spans="1:2" ht="25.5">
      <c r="A49" s="40" t="s">
        <v>116</v>
      </c>
      <c r="B49" s="39" t="s">
        <v>172</v>
      </c>
    </row>
    <row r="50" spans="1:2" ht="38.25">
      <c r="A50" s="40" t="s">
        <v>118</v>
      </c>
      <c r="B50" s="41" t="s">
        <v>173</v>
      </c>
    </row>
    <row r="51" spans="1:2" ht="63.75">
      <c r="A51" s="40" t="s">
        <v>120</v>
      </c>
      <c r="B51" s="41" t="s">
        <v>174</v>
      </c>
    </row>
    <row r="52" spans="1:2" ht="22.5">
      <c r="A52" s="38">
        <v>3</v>
      </c>
      <c r="B52" s="74" t="s">
        <v>175</v>
      </c>
    </row>
    <row r="53" spans="1:2" ht="15">
      <c r="A53" s="40" t="s">
        <v>99</v>
      </c>
      <c r="B53" s="39" t="s">
        <v>100</v>
      </c>
    </row>
    <row r="54" spans="1:2" ht="25.5">
      <c r="A54" s="40" t="s">
        <v>101</v>
      </c>
      <c r="B54" s="39" t="s">
        <v>176</v>
      </c>
    </row>
    <row r="55" spans="1:2" ht="22.5">
      <c r="A55" s="38">
        <v>4</v>
      </c>
      <c r="B55" s="74" t="s">
        <v>177</v>
      </c>
    </row>
    <row r="56" spans="1:2" ht="15">
      <c r="A56" s="40" t="s">
        <v>99</v>
      </c>
      <c r="B56" s="39" t="s">
        <v>100</v>
      </c>
    </row>
    <row r="57" spans="1:2" ht="25.5">
      <c r="A57" s="40" t="s">
        <v>101</v>
      </c>
      <c r="B57" s="39" t="s">
        <v>178</v>
      </c>
    </row>
    <row r="58" spans="1:2" ht="38.25">
      <c r="A58" s="40" t="s">
        <v>103</v>
      </c>
      <c r="B58" s="39" t="s">
        <v>241</v>
      </c>
    </row>
    <row r="59" spans="1:2" ht="38.25">
      <c r="A59" s="40" t="s">
        <v>105</v>
      </c>
      <c r="B59" s="39" t="s">
        <v>240</v>
      </c>
    </row>
    <row r="60" spans="1:2" ht="25.5">
      <c r="A60" s="40" t="s">
        <v>107</v>
      </c>
      <c r="B60" s="39" t="s">
        <v>179</v>
      </c>
    </row>
    <row r="61" spans="1:2" ht="22.5">
      <c r="A61" s="38">
        <v>5</v>
      </c>
      <c r="B61" s="74" t="s">
        <v>180</v>
      </c>
    </row>
    <row r="62" spans="1:2" ht="15">
      <c r="A62" s="40" t="s">
        <v>99</v>
      </c>
      <c r="B62" s="39" t="s">
        <v>100</v>
      </c>
    </row>
    <row r="63" spans="1:2" ht="25.5">
      <c r="A63" s="40" t="s">
        <v>101</v>
      </c>
      <c r="B63" s="39" t="s">
        <v>181</v>
      </c>
    </row>
    <row r="64" spans="1:2" ht="22.5">
      <c r="A64" s="38">
        <v>6</v>
      </c>
      <c r="B64" s="74" t="s">
        <v>182</v>
      </c>
    </row>
    <row r="65" spans="1:2" ht="25.5">
      <c r="A65" s="40" t="s">
        <v>99</v>
      </c>
      <c r="B65" s="39" t="s">
        <v>183</v>
      </c>
    </row>
    <row r="66" spans="1:2" ht="25.5">
      <c r="A66" s="40" t="s">
        <v>101</v>
      </c>
      <c r="B66" s="39" t="s">
        <v>184</v>
      </c>
    </row>
    <row r="67" spans="1:2" ht="51">
      <c r="A67" s="40" t="s">
        <v>103</v>
      </c>
      <c r="B67" s="41" t="s">
        <v>185</v>
      </c>
    </row>
    <row r="68" spans="1:2" ht="25.5">
      <c r="A68" s="40" t="s">
        <v>105</v>
      </c>
      <c r="B68" s="39" t="s">
        <v>186</v>
      </c>
    </row>
    <row r="69" spans="1:2" ht="22.5">
      <c r="A69" s="38">
        <v>7</v>
      </c>
      <c r="B69" s="74" t="s">
        <v>187</v>
      </c>
    </row>
    <row r="70" spans="1:2" ht="15">
      <c r="A70" s="40" t="s">
        <v>99</v>
      </c>
      <c r="B70" s="39" t="s">
        <v>100</v>
      </c>
    </row>
    <row r="71" spans="1:2" ht="25.5">
      <c r="A71" s="40" t="s">
        <v>101</v>
      </c>
      <c r="B71" s="39" t="s">
        <v>242</v>
      </c>
    </row>
    <row r="72" spans="1:2" ht="22.5">
      <c r="A72" s="38">
        <v>8</v>
      </c>
      <c r="B72" s="74" t="s">
        <v>188</v>
      </c>
    </row>
    <row r="73" spans="1:2" ht="15">
      <c r="A73" s="40" t="s">
        <v>99</v>
      </c>
      <c r="B73" s="39" t="s">
        <v>100</v>
      </c>
    </row>
    <row r="74" spans="1:2" ht="25.5">
      <c r="A74" s="40" t="s">
        <v>101</v>
      </c>
      <c r="B74" s="39" t="s">
        <v>189</v>
      </c>
    </row>
    <row r="75" spans="1:2" ht="25.5">
      <c r="A75" s="40" t="s">
        <v>103</v>
      </c>
      <c r="B75" s="39" t="s">
        <v>190</v>
      </c>
    </row>
    <row r="76" spans="1:2" ht="25.5">
      <c r="A76" s="40" t="s">
        <v>105</v>
      </c>
      <c r="B76" s="39" t="s">
        <v>191</v>
      </c>
    </row>
    <row r="77" spans="1:2" ht="25.5">
      <c r="A77" s="40" t="s">
        <v>107</v>
      </c>
      <c r="B77" s="39" t="s">
        <v>192</v>
      </c>
    </row>
    <row r="78" spans="1:2" ht="25.5">
      <c r="A78" s="40" t="s">
        <v>108</v>
      </c>
      <c r="B78" s="39" t="s">
        <v>193</v>
      </c>
    </row>
    <row r="79" spans="1:2" ht="25.5">
      <c r="A79" s="40" t="s">
        <v>110</v>
      </c>
      <c r="B79" s="39" t="s">
        <v>194</v>
      </c>
    </row>
    <row r="80" spans="1:2" ht="22.5">
      <c r="A80" s="38">
        <v>9</v>
      </c>
      <c r="B80" s="74" t="s">
        <v>195</v>
      </c>
    </row>
    <row r="81" spans="1:2" ht="15">
      <c r="A81" s="40" t="s">
        <v>99</v>
      </c>
      <c r="B81" s="39" t="s">
        <v>100</v>
      </c>
    </row>
    <row r="82" spans="1:2" ht="25.5">
      <c r="A82" s="40" t="s">
        <v>101</v>
      </c>
      <c r="B82" s="39" t="s">
        <v>196</v>
      </c>
    </row>
    <row r="83" spans="1:2" ht="22.5">
      <c r="A83" s="38">
        <v>10</v>
      </c>
      <c r="B83" s="74" t="s">
        <v>197</v>
      </c>
    </row>
    <row r="84" spans="1:2" ht="15">
      <c r="A84" s="40" t="s">
        <v>99</v>
      </c>
      <c r="B84" s="39" t="s">
        <v>100</v>
      </c>
    </row>
    <row r="85" spans="1:2" ht="38.25">
      <c r="A85" s="40" t="s">
        <v>101</v>
      </c>
      <c r="B85" s="39" t="s">
        <v>198</v>
      </c>
    </row>
    <row r="86" spans="1:2" ht="25.5">
      <c r="A86" s="40" t="s">
        <v>103</v>
      </c>
      <c r="B86" s="39" t="s">
        <v>190</v>
      </c>
    </row>
    <row r="87" spans="1:2" ht="25.5">
      <c r="A87" s="40" t="s">
        <v>105</v>
      </c>
      <c r="B87" s="39" t="s">
        <v>191</v>
      </c>
    </row>
    <row r="88" spans="1:2" ht="25.5">
      <c r="A88" s="40" t="s">
        <v>107</v>
      </c>
      <c r="B88" s="39" t="s">
        <v>192</v>
      </c>
    </row>
    <row r="89" spans="1:2" ht="25.5">
      <c r="A89" s="40" t="s">
        <v>108</v>
      </c>
      <c r="B89" s="39" t="s">
        <v>243</v>
      </c>
    </row>
    <row r="90" spans="1:2" ht="25.5">
      <c r="A90" s="40" t="s">
        <v>110</v>
      </c>
      <c r="B90" s="39" t="s">
        <v>199</v>
      </c>
    </row>
    <row r="91" spans="1:2" ht="25.5">
      <c r="A91" s="40" t="s">
        <v>112</v>
      </c>
      <c r="B91" s="39" t="s">
        <v>200</v>
      </c>
    </row>
    <row r="92" spans="1:2" ht="25.5">
      <c r="A92" s="40" t="s">
        <v>114</v>
      </c>
      <c r="B92" s="39" t="s">
        <v>201</v>
      </c>
    </row>
    <row r="93" spans="1:2" ht="25.5">
      <c r="A93" s="40" t="s">
        <v>116</v>
      </c>
      <c r="B93" s="39" t="s">
        <v>202</v>
      </c>
    </row>
    <row r="94" spans="1:2" ht="25.5">
      <c r="A94" s="40" t="s">
        <v>118</v>
      </c>
      <c r="B94" s="39" t="s">
        <v>203</v>
      </c>
    </row>
    <row r="95" spans="1:2" ht="22.5">
      <c r="A95" s="38">
        <v>11</v>
      </c>
      <c r="B95" s="74" t="s">
        <v>204</v>
      </c>
    </row>
    <row r="96" spans="1:2" ht="15">
      <c r="A96" s="40" t="s">
        <v>99</v>
      </c>
      <c r="B96" s="39" t="s">
        <v>100</v>
      </c>
    </row>
    <row r="97" spans="1:2" ht="25.5">
      <c r="A97" s="40" t="s">
        <v>101</v>
      </c>
      <c r="B97" s="39" t="s">
        <v>205</v>
      </c>
    </row>
    <row r="98" spans="1:2" ht="22.5">
      <c r="A98" s="38">
        <v>12</v>
      </c>
      <c r="B98" s="74" t="s">
        <v>28</v>
      </c>
    </row>
    <row r="99" spans="1:2" ht="15">
      <c r="A99" s="40" t="s">
        <v>99</v>
      </c>
      <c r="B99" s="39" t="s">
        <v>100</v>
      </c>
    </row>
    <row r="100" spans="1:2" ht="53.25" customHeight="1">
      <c r="A100" s="40" t="s">
        <v>101</v>
      </c>
      <c r="B100" s="41" t="s">
        <v>206</v>
      </c>
    </row>
    <row r="101" spans="1:2" ht="25.5">
      <c r="A101" s="40" t="s">
        <v>103</v>
      </c>
      <c r="B101" s="39" t="s">
        <v>207</v>
      </c>
    </row>
    <row r="102" spans="1:2" ht="38.25">
      <c r="A102" s="40" t="s">
        <v>105</v>
      </c>
      <c r="B102" s="39" t="s">
        <v>208</v>
      </c>
    </row>
    <row r="103" spans="1:2" ht="25.5">
      <c r="A103" s="40" t="s">
        <v>107</v>
      </c>
      <c r="B103" s="39" t="s">
        <v>209</v>
      </c>
    </row>
    <row r="104" spans="1:2" ht="38.25">
      <c r="A104" s="40" t="s">
        <v>108</v>
      </c>
      <c r="B104" s="39" t="s">
        <v>210</v>
      </c>
    </row>
    <row r="105" spans="1:2" ht="27" customHeight="1">
      <c r="A105" s="40" t="s">
        <v>110</v>
      </c>
      <c r="B105" s="39" t="s">
        <v>211</v>
      </c>
    </row>
    <row r="106" spans="1:2" ht="38.25">
      <c r="A106" s="40" t="s">
        <v>112</v>
      </c>
      <c r="B106" s="39" t="s">
        <v>212</v>
      </c>
    </row>
    <row r="107" spans="1:2" ht="25.5">
      <c r="A107" s="40" t="s">
        <v>114</v>
      </c>
      <c r="B107" s="39" t="s">
        <v>213</v>
      </c>
    </row>
    <row r="108" spans="1:2" ht="38.25">
      <c r="A108" s="40" t="s">
        <v>116</v>
      </c>
      <c r="B108" s="39" t="s">
        <v>214</v>
      </c>
    </row>
    <row r="109" spans="1:2" ht="38.25">
      <c r="A109" s="40" t="s">
        <v>118</v>
      </c>
      <c r="B109" s="39" t="s">
        <v>215</v>
      </c>
    </row>
    <row r="110" spans="1:2" ht="22.5">
      <c r="A110" s="38">
        <v>13</v>
      </c>
      <c r="B110" s="74" t="s">
        <v>216</v>
      </c>
    </row>
    <row r="111" spans="1:2" ht="15">
      <c r="A111" s="40" t="s">
        <v>99</v>
      </c>
      <c r="B111" s="39" t="s">
        <v>100</v>
      </c>
    </row>
    <row r="112" spans="1:2" ht="25.5">
      <c r="A112" s="40" t="s">
        <v>101</v>
      </c>
      <c r="B112" s="39" t="s">
        <v>217</v>
      </c>
    </row>
    <row r="113" spans="1:2" ht="22.5">
      <c r="A113" s="38">
        <v>14</v>
      </c>
      <c r="B113" s="74" t="s">
        <v>218</v>
      </c>
    </row>
    <row r="114" spans="1:2" ht="15">
      <c r="A114" s="40" t="s">
        <v>99</v>
      </c>
      <c r="B114" s="39" t="s">
        <v>100</v>
      </c>
    </row>
    <row r="115" spans="1:2" ht="25.5">
      <c r="A115" s="40" t="s">
        <v>101</v>
      </c>
      <c r="B115" s="39" t="s">
        <v>219</v>
      </c>
    </row>
    <row r="116" spans="1:2" ht="25.5">
      <c r="A116" s="40" t="s">
        <v>103</v>
      </c>
      <c r="B116" s="39" t="s">
        <v>220</v>
      </c>
    </row>
    <row r="117" spans="1:2" ht="25.5">
      <c r="A117" s="40" t="s">
        <v>105</v>
      </c>
      <c r="B117" s="39" t="s">
        <v>221</v>
      </c>
    </row>
    <row r="118" spans="1:2" ht="25.5">
      <c r="A118" s="40" t="s">
        <v>107</v>
      </c>
      <c r="B118" s="39" t="s">
        <v>192</v>
      </c>
    </row>
    <row r="119" spans="1:2" ht="25.5">
      <c r="A119" s="40" t="s">
        <v>108</v>
      </c>
      <c r="B119" s="39" t="s">
        <v>199</v>
      </c>
    </row>
    <row r="120" spans="1:2" ht="25.5">
      <c r="A120" s="40" t="s">
        <v>110</v>
      </c>
      <c r="B120" s="39" t="s">
        <v>222</v>
      </c>
    </row>
    <row r="121" spans="1:2" ht="25.5">
      <c r="A121" s="40" t="s">
        <v>112</v>
      </c>
      <c r="B121" s="39" t="s">
        <v>223</v>
      </c>
    </row>
    <row r="122" spans="1:2" ht="22.5">
      <c r="A122" s="38">
        <v>15</v>
      </c>
      <c r="B122" s="74" t="s">
        <v>224</v>
      </c>
    </row>
    <row r="123" spans="1:2" ht="15">
      <c r="A123" s="40" t="s">
        <v>99</v>
      </c>
      <c r="B123" s="39" t="s">
        <v>100</v>
      </c>
    </row>
    <row r="124" spans="1:2" ht="25.5">
      <c r="A124" s="40" t="s">
        <v>101</v>
      </c>
      <c r="B124" s="39" t="s">
        <v>219</v>
      </c>
    </row>
    <row r="125" spans="1:2" ht="25.5">
      <c r="A125" s="40" t="s">
        <v>103</v>
      </c>
      <c r="B125" s="39" t="s">
        <v>225</v>
      </c>
    </row>
    <row r="126" spans="1:2" ht="25.5">
      <c r="A126" s="40" t="s">
        <v>105</v>
      </c>
      <c r="B126" s="39" t="s">
        <v>226</v>
      </c>
    </row>
    <row r="127" spans="1:2" ht="25.5">
      <c r="A127" s="40" t="s">
        <v>107</v>
      </c>
      <c r="B127" s="39" t="s">
        <v>227</v>
      </c>
    </row>
    <row r="128" spans="1:2" ht="25.5">
      <c r="A128" s="40" t="s">
        <v>108</v>
      </c>
      <c r="B128" s="39" t="s">
        <v>228</v>
      </c>
    </row>
    <row r="129" spans="1:2" ht="25.5">
      <c r="A129" s="40" t="s">
        <v>110</v>
      </c>
      <c r="B129" s="39" t="s">
        <v>229</v>
      </c>
    </row>
    <row r="130" spans="1:2" ht="25.5">
      <c r="A130" s="40" t="s">
        <v>112</v>
      </c>
      <c r="B130" s="39" t="s">
        <v>230</v>
      </c>
    </row>
    <row r="131" spans="1:2" ht="25.5">
      <c r="A131" s="40" t="s">
        <v>114</v>
      </c>
      <c r="B131" s="39" t="s">
        <v>244</v>
      </c>
    </row>
    <row r="132" spans="1:2" ht="22.5">
      <c r="A132" s="38">
        <v>16</v>
      </c>
      <c r="B132" s="74" t="s">
        <v>231</v>
      </c>
    </row>
    <row r="133" spans="1:2" ht="15">
      <c r="A133" s="40" t="s">
        <v>99</v>
      </c>
      <c r="B133" s="39" t="s">
        <v>100</v>
      </c>
    </row>
    <row r="134" spans="1:2" ht="25.5">
      <c r="A134" s="40" t="s">
        <v>101</v>
      </c>
      <c r="B134" s="39" t="s">
        <v>232</v>
      </c>
    </row>
    <row r="135" spans="1:2" ht="25.5">
      <c r="A135" s="40" t="s">
        <v>103</v>
      </c>
      <c r="B135" s="39" t="s">
        <v>233</v>
      </c>
    </row>
    <row r="136" spans="1:2" ht="25.5">
      <c r="A136" s="40" t="s">
        <v>105</v>
      </c>
      <c r="B136" s="39" t="s">
        <v>234</v>
      </c>
    </row>
    <row r="137" spans="1:2" ht="25.5">
      <c r="A137" s="40" t="s">
        <v>107</v>
      </c>
      <c r="B137" s="39" t="s">
        <v>235</v>
      </c>
    </row>
    <row r="138" spans="1:2" ht="25.5">
      <c r="A138" s="40" t="s">
        <v>108</v>
      </c>
      <c r="B138" s="39" t="s">
        <v>236</v>
      </c>
    </row>
    <row r="139" spans="1:2" ht="25.5">
      <c r="A139" s="40" t="s">
        <v>110</v>
      </c>
      <c r="B139" s="39" t="s">
        <v>237</v>
      </c>
    </row>
    <row r="140" spans="1:2" ht="25.5">
      <c r="A140" s="40" t="s">
        <v>112</v>
      </c>
      <c r="B140" s="39" t="s">
        <v>245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Steve Buda</cp:lastModifiedBy>
  <cp:lastPrinted>2003-12-25T22:19:18Z</cp:lastPrinted>
  <dcterms:created xsi:type="dcterms:W3CDTF">2003-12-15T23:29:56Z</dcterms:created>
  <dcterms:modified xsi:type="dcterms:W3CDTF">2004-01-09T18:47:28Z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-76661010</vt:i4>
  </property>
  <property fmtid="{D5CDD505-2E9C-101B-9397-08002B2CF9AE}" pid="3" name="_EmailSubject">
    <vt:lpwstr>Free WAV material for Rico</vt:lpwstr>
  </property>
  <property fmtid="{D5CDD505-2E9C-101B-9397-08002B2CF9AE}" pid="4" name="_AuthorEmail">
    <vt:lpwstr>sbuda@jrosspub.com</vt:lpwstr>
  </property>
  <property fmtid="{D5CDD505-2E9C-101B-9397-08002B2CF9AE}" pid="5" name="_AuthorEmailDisplayName">
    <vt:lpwstr>Steve Buda</vt:lpwstr>
  </property>
  <property fmtid="{D5CDD505-2E9C-101B-9397-08002B2CF9AE}" pid="6" name="_PreviousAdHocReviewCycleID">
    <vt:i4>1320390648</vt:i4>
  </property>
</Properties>
</file>